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55E\CSD-Documents\CSD Documents\Budget\2020-21\"/>
    </mc:Choice>
  </mc:AlternateContent>
  <xr:revisionPtr revIDLastSave="0" documentId="13_ncr:1_{9B6E03AA-399D-48EC-AE4E-504D7184E00E}" xr6:coauthVersionLast="45" xr6:coauthVersionMax="45" xr10:uidLastSave="{00000000-0000-0000-0000-000000000000}"/>
  <bookViews>
    <workbookView xWindow="-28920" yWindow="855" windowWidth="29040" windowHeight="15840" firstSheet="1" activeTab="1" xr2:uid="{00000000-000D-0000-FFFF-FFFF00000000}"/>
  </bookViews>
  <sheets>
    <sheet name="Sheet1" sheetId="1" state="hidden" r:id="rId1"/>
    <sheet name="Operating Budget" sheetId="2" r:id="rId2"/>
    <sheet name="Capital Budget" sheetId="3" r:id="rId3"/>
    <sheet name="Capital Income" sheetId="4" r:id="rId4"/>
    <sheet name="Wages" sheetId="5" r:id="rId5"/>
    <sheet name="Fire Capital" sheetId="6" r:id="rId6"/>
    <sheet name="Fire Operating" sheetId="7" r:id="rId7"/>
  </sheets>
  <externalReferences>
    <externalReference r:id="rId8"/>
  </externalReferences>
  <definedNames>
    <definedName name="_xlnm.Print_Titles" localSheetId="0">Sheet1!$A:$I,Sheet1!$1:$2</definedName>
    <definedName name="QB_COLUMN_290" localSheetId="0" hidden="1">'Operating Budget'!$V$4</definedName>
    <definedName name="QB_COLUMN_76201" localSheetId="0" hidden="1">'Operating Budget'!$J$5</definedName>
    <definedName name="QB_COLUMN_762010" localSheetId="0" hidden="1">'Operating Budget'!$AB$5</definedName>
    <definedName name="QB_COLUMN_762011" localSheetId="0" hidden="1">'Operating Budget'!$AD$5</definedName>
    <definedName name="QB_COLUMN_762012" localSheetId="0" hidden="1">'Operating Budget'!$AF$5</definedName>
    <definedName name="QB_COLUMN_76202" localSheetId="0" hidden="1">'Operating Budget'!$L$5</definedName>
    <definedName name="QB_COLUMN_76203" localSheetId="0" hidden="1">'Operating Budget'!$N$5</definedName>
    <definedName name="QB_COLUMN_76204" localSheetId="0" hidden="1">'Operating Budget'!$P$5</definedName>
    <definedName name="QB_COLUMN_76205" localSheetId="0" hidden="1">'Operating Budget'!$R$5</definedName>
    <definedName name="QB_COLUMN_76206" localSheetId="0" hidden="1">'Operating Budget'!$T$5</definedName>
    <definedName name="QB_COLUMN_76207" localSheetId="0" hidden="1">'Operating Budget'!$V$5</definedName>
    <definedName name="QB_COLUMN_76208" localSheetId="0" hidden="1">'Operating Budget'!$X$5</definedName>
    <definedName name="QB_COLUMN_76209" localSheetId="0" hidden="1">'Operating Budget'!$Z$5</definedName>
    <definedName name="QB_COLUMN_76300" localSheetId="0" hidden="1">'Operating Budget'!$AH$5</definedName>
    <definedName name="QB_DATA_0" localSheetId="0" hidden="1">Sheet1!$7:$7,Sheet1!$8:$8,Sheet1!$9:$9,Sheet1!$10:$10,Sheet1!$12:$12,Sheet1!$13:$13,Sheet1!$14:$14,Sheet1!$15:$15,Sheet1!$16:$16,Sheet1!$17:$17,Sheet1!$25:$25,Sheet1!$26:$26,Sheet1!$27:$27,Sheet1!$28:$28,Sheet1!$29:$29,Sheet1!$30:$30</definedName>
    <definedName name="QB_DATA_1" localSheetId="0" hidden="1">Sheet1!$31:$31,Sheet1!$32:$32,Sheet1!$33:$33,Sheet1!$34:$34,Sheet1!$35:$35,Sheet1!$37:$37,Sheet1!$38:$38,Sheet1!$39:$39,Sheet1!$40:$40,Sheet1!$41:$41,Sheet1!$42:$42,Sheet1!$45:$45,Sheet1!$46:$46,Sheet1!$49:$49,Sheet1!$50:$50,Sheet1!$51:$51</definedName>
    <definedName name="QB_DATA_2" localSheetId="0" hidden="1">Sheet1!$53:$53,Sheet1!$54:$54,Sheet1!$55:$55,Sheet1!$56:$56,Sheet1!$58:$58,Sheet1!$59:$59,Sheet1!$60:$60,Sheet1!$61:$61,Sheet1!$62:$62,Sheet1!$63:$63,Sheet1!$64:$64,Sheet1!$65:$65,Sheet1!$67:$67,Sheet1!$68:$68,Sheet1!$69:$69,Sheet1!$70:$70</definedName>
    <definedName name="QB_DATA_3" localSheetId="0" hidden="1">Sheet1!$71:$71,Sheet1!$73:$73,Sheet1!$74:$74,Sheet1!$75:$75,Sheet1!$80:$80,Sheet1!$81:$81,Sheet1!$82:$82,Sheet1!$83:$83,Sheet1!$86:$86,Sheet1!$87:$87,Sheet1!$88:$88,Sheet1!$89:$89,Sheet1!$90:$90,Sheet1!$91:$91,Sheet1!$92:$92,Sheet1!$96:$96</definedName>
    <definedName name="QB_DATA_4" localSheetId="0" hidden="1">Sheet1!$97:$97,Sheet1!$98:$98,Sheet1!$99:$99,Sheet1!$100:$100,Sheet1!$101:$101,Sheet1!$104:$104,Sheet1!$105:$105,Sheet1!$106:$106,Sheet1!$107:$107,Sheet1!$108:$108,Sheet1!$112:$112,Sheet1!$113:$113,Sheet1!$114:$114,Sheet1!$115:$115,Sheet1!$116:$116,Sheet1!$117:$117</definedName>
    <definedName name="QB_DATA_5" localSheetId="0" hidden="1">Sheet1!$119:$119,Sheet1!$123:$123,Sheet1!$124:$124,Sheet1!$125:$125,Sheet1!$126:$126,Sheet1!$127:$127,Sheet1!$129:$129,Sheet1!$130:$130,Sheet1!$133:$133,Sheet1!$134:$134,Sheet1!$135:$135,Sheet1!$136:$136,Sheet1!$137:$137,Sheet1!$140:$140,Sheet1!$141:$141,Sheet1!$142:$142</definedName>
    <definedName name="QB_DATA_6" localSheetId="0" hidden="1">Sheet1!$143:$143,Sheet1!$146:$146,Sheet1!$147:$147,Sheet1!$154:$154,Sheet1!$155:$155,Sheet1!$156:$156</definedName>
    <definedName name="QB_FORMULA_0" localSheetId="0" hidden="1">'Operating Budget'!$AH$10,'Operating Budget'!$AH$11,'Operating Budget'!$AH$12,'Operating Budget'!$AH$13,'Operating Budget'!$J$14,'Operating Budget'!$L$14,'Operating Budget'!$N$14,'Operating Budget'!$P$14,'Operating Budget'!$R$14,'Operating Budget'!$T$14,'Operating Budget'!$V$14,'Operating Budget'!$X$14,'Operating Budget'!$Z$14,'Operating Budget'!$AB$14,'Operating Budget'!$AD$14,'Operating Budget'!$AF$14</definedName>
    <definedName name="QB_FORMULA_1" localSheetId="0" hidden="1">'Operating Budget'!$AH$14,'Operating Budget'!$AH$15,'Operating Budget'!$AH$16,'Operating Budget'!$AH$17,'Operating Budget'!$AH$18,'Operating Budget'!$AH$19,'Operating Budget'!$AH$20,'Operating Budget'!$J$21,'Operating Budget'!$L$21,'Operating Budget'!$N$21,'Operating Budget'!$P$21,'Operating Budget'!$R$21,'Operating Budget'!$T$21,'Operating Budget'!$V$21,'Operating Budget'!$X$21,'Operating Budget'!$Z$21</definedName>
    <definedName name="QB_FORMULA_10" localSheetId="0" hidden="1">'Operating Budget'!$X$75,'Operating Budget'!$Z$75,'Operating Budget'!$AB$75,'Operating Budget'!$AD$75,'Operating Budget'!$AF$75,'Operating Budget'!$AH$75,'Operating Budget'!$AH$76,'Operating Budget'!$AH$77,'Operating Budget'!$AH$78,'Operating Budget'!$J$79,'Operating Budget'!$L$79,'Operating Budget'!$N$79,'Operating Budget'!$P$79,'Operating Budget'!$R$79,'Operating Budget'!$T$79,'Operating Budget'!$V$79</definedName>
    <definedName name="QB_FORMULA_11" localSheetId="0" hidden="1">'Operating Budget'!$X$79,'Operating Budget'!$Z$79,'Operating Budget'!$AB$79,'Operating Budget'!$AD$79,'Operating Budget'!$AF$79,'Operating Budget'!$AH$79,'Operating Budget'!$AH$83,'Operating Budget'!$AH$84,'Operating Budget'!$AH$85,'Operating Budget'!$AH$86,'Operating Budget'!$J$87,'Operating Budget'!$L$87,'Operating Budget'!$N$87,'Operating Budget'!$P$87,'Operating Budget'!$R$87,'Operating Budget'!$T$87</definedName>
    <definedName name="QB_FORMULA_12" localSheetId="0" hidden="1">'Operating Budget'!$V$87,'Operating Budget'!$X$87,'Operating Budget'!$Z$87,'Operating Budget'!$AB$87,'Operating Budget'!$AD$87,'Operating Budget'!$AF$87,'Operating Budget'!$AH$87,'Operating Budget'!$AH$89,'Operating Budget'!$AH$90,'Operating Budget'!$AH$91,'Operating Budget'!$AH$92,'Operating Budget'!$AH$93,'Operating Budget'!$AH$94,'Operating Budget'!$AH$95,'Operating Budget'!$J$96,'Operating Budget'!$L$96</definedName>
    <definedName name="QB_FORMULA_13" localSheetId="0" hidden="1">'Operating Budget'!$N$96,'Operating Budget'!$P$96,'Operating Budget'!$R$96,'Operating Budget'!$T$96,'Operating Budget'!$V$96,'Operating Budget'!$X$96,'Operating Budget'!$Z$96,'Operating Budget'!$AB$96,'Operating Budget'!$AD$96,'Operating Budget'!$AF$96,'Operating Budget'!$AH$96,'Operating Budget'!$J$97,'Operating Budget'!$L$97,'Operating Budget'!$N$97,'Operating Budget'!$P$97,'Operating Budget'!$R$97</definedName>
    <definedName name="QB_FORMULA_14" localSheetId="0" hidden="1">'Operating Budget'!$T$97,'Operating Budget'!$V$97,'Operating Budget'!$X$97,'Operating Budget'!$Z$97,'Operating Budget'!$AB$97,'Operating Budget'!$AD$97,'Operating Budget'!$AF$97,'Operating Budget'!$AH$97,'Operating Budget'!$AH$99,'Operating Budget'!$AH$100,'Operating Budget'!$AH$101,'Operating Budget'!$AH$102,'Operating Budget'!$AH$103,'Operating Budget'!$AH$104,'Operating Budget'!$J$105,'Operating Budget'!$L$105</definedName>
    <definedName name="QB_FORMULA_15" localSheetId="0" hidden="1">'Operating Budget'!$N$105,'Operating Budget'!$P$105,'Operating Budget'!$R$105,'Operating Budget'!$T$105,'Operating Budget'!$V$105,'Operating Budget'!$X$105,'Operating Budget'!$Z$105,'Operating Budget'!$AB$105,'Operating Budget'!$AD$105,'Operating Budget'!$AF$105,'Operating Budget'!$AH$105,'Operating Budget'!$AH$107,'Operating Budget'!$AH$108,'Operating Budget'!$AH$109,'Operating Budget'!$AH$110,'Operating Budget'!$AH$111</definedName>
    <definedName name="QB_FORMULA_16" localSheetId="0" hidden="1">'Operating Budget'!$J$112,'Operating Budget'!$L$112,'Operating Budget'!$N$112,'Operating Budget'!$P$112,'Operating Budget'!$R$112,'Operating Budget'!$T$112,'Operating Budget'!$V$112,'Operating Budget'!$X$112,'Operating Budget'!$Z$112,'Operating Budget'!$AB$112,'Operating Budget'!$AD$112,'Operating Budget'!$AF$112,'Operating Budget'!$AH$112,'Operating Budget'!$J$113,'Operating Budget'!$L$113,'Operating Budget'!$N$113</definedName>
    <definedName name="QB_FORMULA_17" localSheetId="0" hidden="1">'Operating Budget'!$P$113,'Operating Budget'!$R$113,'Operating Budget'!$T$113,'Operating Budget'!$V$113,'Operating Budget'!$X$113,'Operating Budget'!$Z$113,'Operating Budget'!$AB$113,'Operating Budget'!$AD$113,'Operating Budget'!$AF$113,'Operating Budget'!$AH$113,'Operating Budget'!$AH$115,'Operating Budget'!$AH$116,'Operating Budget'!$AH$117,'Operating Budget'!$AH$118,'Operating Budget'!$AH$119,'Operating Budget'!$AH$120</definedName>
    <definedName name="QB_FORMULA_18" localSheetId="0" hidden="1">'Operating Budget'!$J$121,'Operating Budget'!$L$121,'Operating Budget'!$N$121,'Operating Budget'!$P$121,'Operating Budget'!$R$121,'Operating Budget'!$T$121,'Operating Budget'!$V$121,'Operating Budget'!$X$121,'Operating Budget'!$Z$121,'Operating Budget'!$AB$121,'Operating Budget'!$AD$121,'Operating Budget'!$AF$121,'Operating Budget'!$AH$121,'Operating Budget'!$AH$122,'Operating Budget'!$J$123,'Operating Budget'!$L$123</definedName>
    <definedName name="QB_FORMULA_19" localSheetId="0" hidden="1">'Operating Budget'!$N$123,'Operating Budget'!$P$123,'Operating Budget'!$R$123,'Operating Budget'!$T$123,'Operating Budget'!$V$123,'Operating Budget'!$X$123,'Operating Budget'!$Z$123,'Operating Budget'!$AB$123,'Operating Budget'!$AD$123,'Operating Budget'!$AF$123,'Operating Budget'!$AH$123,'Capital Budget'!$AB$11,'Capital Budget'!$AB$12,'Capital Budget'!$AB$13,'Capital Budget'!$AB$14,'Capital Budget'!$AB$15</definedName>
    <definedName name="QB_FORMULA_2" localSheetId="0" hidden="1">'Operating Budget'!$AB$21,'Operating Budget'!$AD$21,'Operating Budget'!$AF$21,'Operating Budget'!$AH$21,'Operating Budget'!$J$22,'Operating Budget'!$L$22,'Operating Budget'!$N$22,'Operating Budget'!$P$22,'Operating Budget'!$R$22,'Operating Budget'!$T$22,'Operating Budget'!$V$22,'Operating Budget'!$X$22,'Operating Budget'!$Z$22,'Operating Budget'!$AB$22,'Operating Budget'!$AD$22,'Operating Budget'!$AF$22</definedName>
    <definedName name="QB_FORMULA_20" localSheetId="0" hidden="1">'Capital Budget'!$AB$20,'Capital Budget'!$AB$21,'Capital Budget'!$E$22,'Capital Budget'!$G$22,'Capital Budget'!$I$22,'Capital Budget'!$K$22,'Capital Budget'!$M$22,'Capital Budget'!$O$22,'Capital Budget'!$Q$22,'Capital Budget'!$S$22,'Capital Budget'!$U$22,'Capital Budget'!$W$22,'Capital Budget'!$Y$22,'Capital Budget'!$AA$22,'Capital Budget'!$AB$22,'Capital Budget'!$AB$25</definedName>
    <definedName name="QB_FORMULA_21" localSheetId="0" hidden="1">'Capital Budget'!$AB$26,'Capital Budget'!$AB$27,'Capital Budget'!$AB$28,'Capital Budget'!$AB$29,'Capital Budget'!$E$30,'Capital Budget'!$G$30,'Capital Budget'!$I$30,'Capital Budget'!$K$30,'Capital Budget'!$M$30,'Capital Budget'!$O$30,'Capital Budget'!$Q$30,'Capital Budget'!$S$30,'Capital Budget'!$U$30,'Capital Budget'!$W$30,'Capital Budget'!$Y$30,'Capital Budget'!$AA$30</definedName>
    <definedName name="QB_FORMULA_22" localSheetId="0" hidden="1">'Capital Budget'!$AB$30,'Capital Budget'!$AB$33,'Capital Budget'!$AB$34,'Capital Budget'!$AB$35,'Capital Budget'!$AB$36,'Capital Budget'!$E$38,'Capital Budget'!$G$38,'Capital Budget'!$I$38,'Capital Budget'!$K$38,'Capital Budget'!$M$38,'Capital Budget'!$O$38,'Capital Budget'!$Q$38,'Capital Budget'!$S$38,'Capital Budget'!$U$38,'Capital Budget'!$W$38,'Capital Budget'!$Y$38</definedName>
    <definedName name="QB_FORMULA_23" localSheetId="0" hidden="1">'Capital Budget'!$AA$38,'Capital Budget'!$AB$38,'Capital Budget'!$AB$41,'Capital Budget'!$AB$42,'Capital Budget'!$E$44,'Capital Budget'!$G$44,'Capital Budget'!$I$44,'Capital Budget'!$K$44,'Capital Budget'!$M$44,'Capital Budget'!$O$44,'Capital Budget'!$Q$44,'Capital Budget'!$S$44,'Capital Budget'!$U$44,'Capital Budget'!$W$44,'Capital Budget'!$Y$44,'Capital Budget'!$AA$44</definedName>
    <definedName name="QB_FORMULA_24" localSheetId="0" hidden="1">'Capital Budget'!$AB$44,'Operating Budget'!#REF!,'Operating Budget'!#REF!,'Operating Budget'!#REF!,'Operating Budget'!#REF!,'Operating Budget'!#REF!,'Operating Budget'!#REF!,'Operating Budget'!#REF!,'Operating Budget'!#REF!,'Operating Budget'!#REF!,'Operating Budget'!#REF!,'Operating Budget'!#REF!,'Operating Budget'!#REF!,'Operating Budget'!#REF!,'Operating Budget'!$J$124,'Operating Budget'!$L$124</definedName>
    <definedName name="QB_FORMULA_25" localSheetId="0" hidden="1">'Operating Budget'!$N$124,'Operating Budget'!$P$124,'Operating Budget'!$R$124,'Operating Budget'!$T$124,'Operating Budget'!$V$124,'Operating Budget'!$X$124,'Operating Budget'!$Z$124,'Operating Budget'!$AB$124,'Operating Budget'!$AD$124,'Operating Budget'!$AF$124,'Operating Budget'!$AH$124,'Capital Income'!$AC$6,'Capital Income'!$AC$7,'Capital Income'!$AC$8,'Capital Income'!$E$9,'Capital Income'!$G$9</definedName>
    <definedName name="QB_FORMULA_26" localSheetId="0" hidden="1">'Capital Income'!$I$9,'Capital Income'!$K$9,'Capital Income'!$M$9,'Capital Income'!$O$9,'Capital Income'!$Q$9,'Capital Income'!$S$9,'Capital Income'!$U$9,'Capital Income'!$W$9,'Capital Income'!$Y$9,'Capital Income'!$AA$9,'Capital Income'!$AC$9,'Capital Income'!$E$10,'Capital Income'!$G$10,'Capital Income'!$I$10,'Capital Income'!$K$10,'Capital Income'!$M$10</definedName>
    <definedName name="QB_FORMULA_27" localSheetId="0" hidden="1">'Capital Income'!$O$10,'Capital Income'!$Q$10,'Capital Income'!$S$10,'Capital Income'!$U$10,'Capital Income'!$W$10,'Capital Income'!$Y$10,'Capital Income'!$AA$10,'Capital Income'!$AC$10,'Operating Budget'!#REF!,'Operating Budget'!#REF!,'Operating Budget'!#REF!,'Operating Budget'!#REF!,'Operating Budget'!#REF!,'Operating Budget'!#REF!,'Operating Budget'!#REF!,'Operating Budget'!#REF!</definedName>
    <definedName name="QB_FORMULA_28" localSheetId="0" hidden="1">'Operating Budget'!#REF!,'Operating Budget'!#REF!,'Operating Budget'!#REF!,'Operating Budget'!#REF!,'Operating Budget'!#REF!,'Operating Budget'!#REF!,'Operating Budget'!#REF!,'Operating Budget'!#REF!,'Operating Budget'!#REF!,'Operating Budget'!#REF!,'Operating Budget'!#REF!,'Operating Budget'!#REF!,'Operating Budget'!#REF!,'Operating Budget'!#REF!,'Operating Budget'!#REF!,'Operating Budget'!#REF!</definedName>
    <definedName name="QB_FORMULA_29" localSheetId="0" hidden="1">'Operating Budget'!#REF!,'Operating Budget'!#REF!</definedName>
    <definedName name="QB_FORMULA_3" localSheetId="0" hidden="1">'Operating Budget'!$AH$22,'Operating Budget'!$J$23,'Operating Budget'!$L$23,'Operating Budget'!$N$23,'Operating Budget'!$P$23,'Operating Budget'!$R$23,'Operating Budget'!$T$23,'Operating Budget'!$V$23,'Operating Budget'!$X$23,'Operating Budget'!$Z$23,'Operating Budget'!$AB$23,'Operating Budget'!$AD$23,'Operating Budget'!$AF$23,'Operating Budget'!$AH$23,'Operating Budget'!$AH$28,'Operating Budget'!$AH$29</definedName>
    <definedName name="QB_FORMULA_4" localSheetId="0" hidden="1">'Operating Budget'!$AH$30,'Operating Budget'!$AH$31,'Operating Budget'!$AH$32,'Operating Budget'!$AH$33,'Operating Budget'!$AH$34,'Operating Budget'!$AH$35,'Operating Budget'!$AH$36,'Operating Budget'!$AH$37,'Operating Budget'!$AH$38,'Operating Budget'!$J$39,'Operating Budget'!$L$39,'Operating Budget'!$N$39,'Operating Budget'!$P$39,'Operating Budget'!$R$39,'Operating Budget'!$T$39,'Operating Budget'!$V$39</definedName>
    <definedName name="QB_FORMULA_5" localSheetId="0" hidden="1">'Operating Budget'!$X$39,'Operating Budget'!$Z$39,'Operating Budget'!$AB$39,'Operating Budget'!$AD$39,'Operating Budget'!$AF$39,'Operating Budget'!$AH$39,'Operating Budget'!$AH$40,'Operating Budget'!$AH$41,'Operating Budget'!$AH$42,'Operating Budget'!$AH$43,'Operating Budget'!$AH$44,'Operating Budget'!$AH$45,'Operating Budget'!$J$46,'Operating Budget'!$L$46,'Operating Budget'!$N$46,'Operating Budget'!$P$46</definedName>
    <definedName name="QB_FORMULA_6" localSheetId="0" hidden="1">'Operating Budget'!$R$46,'Operating Budget'!$T$46,'Operating Budget'!$V$46,'Operating Budget'!$X$46,'Operating Budget'!$Z$46,'Operating Budget'!$AB$46,'Operating Budget'!$AD$46,'Operating Budget'!$AF$46,'Operating Budget'!$AH$46,'Operating Budget'!$AH$48,'Operating Budget'!$AH$49,'Operating Budget'!$J$50,'Operating Budget'!$L$50,'Operating Budget'!$N$50,'Operating Budget'!$P$50,'Operating Budget'!$R$50</definedName>
    <definedName name="QB_FORMULA_7" localSheetId="0" hidden="1">'Operating Budget'!$T$50,'Operating Budget'!$V$50,'Operating Budget'!$X$50,'Operating Budget'!$Z$50,'Operating Budget'!$AB$50,'Operating Budget'!$AD$50,'Operating Budget'!$AF$50,'Operating Budget'!$AH$50,'Operating Budget'!$AH$52,'Operating Budget'!$AH$53,'Operating Budget'!$AH$54,'Operating Budget'!$AH$56,'Operating Budget'!$AH$57,'Operating Budget'!$AH$58,'Operating Budget'!$AH$59,'Operating Budget'!$J$60</definedName>
    <definedName name="QB_FORMULA_8" localSheetId="0" hidden="1">'Operating Budget'!$L$60,'Operating Budget'!$N$60,'Operating Budget'!$P$60,'Operating Budget'!$R$60,'Operating Budget'!$T$60,'Operating Budget'!$V$60,'Operating Budget'!$X$60,'Operating Budget'!$Z$60,'Operating Budget'!$AB$60,'Operating Budget'!$AD$60,'Operating Budget'!$AF$60,'Operating Budget'!$AH$60,'Operating Budget'!$AH$61,'Operating Budget'!$AH$62,'Operating Budget'!$AH$63,'Operating Budget'!$AH$64</definedName>
    <definedName name="QB_FORMULA_9" localSheetId="0" hidden="1">'Operating Budget'!$AH$65,'Operating Budget'!$AH$66,'Operating Budget'!$AH$67,'Operating Budget'!$AH$68,'Operating Budget'!$AH$70,'Operating Budget'!$AH$71,'Operating Budget'!$AH$72,'Operating Budget'!$AH$73,'Operating Budget'!$AH$74,'Operating Budget'!$J$75,'Operating Budget'!$L$75,'Operating Budget'!$N$75,'Operating Budget'!$P$75,'Operating Budget'!$R$75,'Operating Budget'!$T$75,'Operating Budget'!$V$75</definedName>
    <definedName name="QB_ROW_10060" localSheetId="0" hidden="1">'Operating Budget'!$G$69</definedName>
    <definedName name="QB_ROW_10360" localSheetId="0" hidden="1">'Operating Budget'!$G$75</definedName>
    <definedName name="QB_ROW_11060" localSheetId="0" hidden="1">'Operating Budget'!$G$27</definedName>
    <definedName name="QB_ROW_11360" localSheetId="0" hidden="1">'Operating Budget'!$G$39</definedName>
    <definedName name="QB_ROW_122270" localSheetId="0" hidden="1">'Operating Budget'!$H$99</definedName>
    <definedName name="QB_ROW_12270" localSheetId="0" hidden="1">'Operating Budget'!$H$71</definedName>
    <definedName name="QB_ROW_123270" localSheetId="0" hidden="1">'Operating Budget'!$H$100</definedName>
    <definedName name="QB_ROW_124270" localSheetId="0" hidden="1">'Operating Budget'!$H$102</definedName>
    <definedName name="QB_ROW_125050" localSheetId="0" hidden="1">'Operating Budget'!$F$80</definedName>
    <definedName name="QB_ROW_125350" localSheetId="0" hidden="1">'Operating Budget'!$F$113</definedName>
    <definedName name="QB_ROW_127070" localSheetId="0" hidden="1">'Operating Budget'!$H$82</definedName>
    <definedName name="QB_ROW_127370" localSheetId="0" hidden="1">'Operating Budget'!$H$87</definedName>
    <definedName name="QB_ROW_128070" localSheetId="0" hidden="1">'Operating Budget'!$H$88</definedName>
    <definedName name="QB_ROW_128370" localSheetId="0" hidden="1">'Operating Budget'!$H$96</definedName>
    <definedName name="QB_ROW_129280" localSheetId="0" hidden="1">'Operating Budget'!$I$90</definedName>
    <definedName name="QB_ROW_130060" localSheetId="0" hidden="1">'Operating Budget'!$G$106</definedName>
    <definedName name="QB_ROW_130360" localSheetId="0" hidden="1">'Operating Budget'!$G$112</definedName>
    <definedName name="QB_ROW_131280" localSheetId="0" hidden="1">'Operating Budget'!$I$83</definedName>
    <definedName name="QB_ROW_132280" localSheetId="0" hidden="1">'Operating Budget'!$I$84</definedName>
    <definedName name="QB_ROW_13260" localSheetId="0" hidden="1">'Operating Budget'!$G$64</definedName>
    <definedName name="QB_ROW_133280" localSheetId="0" hidden="1">'Operating Budget'!$I$85</definedName>
    <definedName name="QB_ROW_134280" localSheetId="0" hidden="1">'Operating Budget'!$I$86</definedName>
    <definedName name="QB_ROW_135280" localSheetId="0" hidden="1">'Operating Budget'!$I$89</definedName>
    <definedName name="QB_ROW_136280" localSheetId="0" hidden="1">'Operating Budget'!$I$91</definedName>
    <definedName name="QB_ROW_137280" localSheetId="0" hidden="1">'Operating Budget'!$I$94</definedName>
    <definedName name="QB_ROW_138270" localSheetId="0" hidden="1">'Operating Budget'!$H$101</definedName>
    <definedName name="QB_ROW_139270" localSheetId="0" hidden="1">'Operating Budget'!$H$103</definedName>
    <definedName name="QB_ROW_14260" localSheetId="0" hidden="1">'Operating Budget'!$G$62</definedName>
    <definedName name="QB_ROW_150050" localSheetId="0" hidden="1">'Operating Budget'!$F$47</definedName>
    <definedName name="QB_ROW_150350" localSheetId="0" hidden="1">'Operating Budget'!$F$50</definedName>
    <definedName name="QB_ROW_151260" localSheetId="0" hidden="1">'Operating Budget'!$G$48</definedName>
    <definedName name="QB_ROW_152260" localSheetId="0" hidden="1">'Operating Budget'!$G$49</definedName>
    <definedName name="QB_ROW_15270" localSheetId="0" hidden="1">'Operating Budget'!$H$72</definedName>
    <definedName name="QB_ROW_16270" localSheetId="0" hidden="1">'Operating Budget'!$H$108</definedName>
    <definedName name="QB_ROW_164270" localSheetId="0" hidden="1">'Operating Budget'!$H$35</definedName>
    <definedName name="QB_ROW_165280" localSheetId="0" hidden="1">'Operating Budget'!$I$93</definedName>
    <definedName name="QB_ROW_166250" localSheetId="0" hidden="1">'Operating Budget'!$F$16</definedName>
    <definedName name="QB_ROW_170250" localSheetId="0" hidden="1">'Operating Budget'!$F$17</definedName>
    <definedName name="QB_ROW_17260" localSheetId="0" hidden="1">'Operating Budget'!$G$54</definedName>
    <definedName name="QB_ROW_173240" localSheetId="0" hidden="1">'Operating Budget'!$E$129</definedName>
    <definedName name="QB_ROW_180260" localSheetId="0" hidden="1">'Operating Budget'!$G$45</definedName>
    <definedName name="QB_ROW_18060" localSheetId="0" hidden="1">'Operating Budget'!$G$81</definedName>
    <definedName name="QB_ROW_181260" localSheetId="0" hidden="1">'Operating Budget'!$G$52</definedName>
    <definedName name="QB_ROW_182260" localSheetId="0" hidden="1">'Operating Budget'!$G$53</definedName>
    <definedName name="QB_ROW_18301" localSheetId="0" hidden="1">'Operating Budget'!$A$134</definedName>
    <definedName name="QB_ROW_183270" localSheetId="0" hidden="1">'Operating Budget'!$H$73</definedName>
    <definedName name="QB_ROW_18360" localSheetId="0" hidden="1">'Operating Budget'!$G$97</definedName>
    <definedName name="QB_ROW_184260" localSheetId="0" hidden="1">'Operating Budget'!$G$76</definedName>
    <definedName name="QB_ROW_189260" localSheetId="0" hidden="1">'Operating Budget'!$G$66</definedName>
    <definedName name="QB_ROW_19011" localSheetId="0" hidden="1">'Operating Budget'!$B$6</definedName>
    <definedName name="QB_ROW_192260" localSheetId="0" hidden="1">'Operating Budget'!$G$10</definedName>
    <definedName name="QB_ROW_19260" localSheetId="0" hidden="1">'Operating Budget'!$G$68</definedName>
    <definedName name="QB_ROW_19311" localSheetId="0" hidden="1">'Operating Budget'!$B$124</definedName>
    <definedName name="QB_ROW_200250" localSheetId="0" hidden="1">'Operating Budget'!$F$18</definedName>
    <definedName name="QB_ROW_20031" localSheetId="0" hidden="1">'Operating Budget'!$D$7</definedName>
    <definedName name="QB_ROW_202250" localSheetId="0" hidden="1">'Operating Budget'!$F$19</definedName>
    <definedName name="QB_ROW_20260" localSheetId="0" hidden="1">'Operating Budget'!$G$65</definedName>
    <definedName name="QB_ROW_20331" localSheetId="0" hidden="1">'Operating Budget'!$D$22</definedName>
    <definedName name="QB_ROW_209250" localSheetId="0" hidden="1">'Capital Budget'!$A$11</definedName>
    <definedName name="QB_ROW_210250" localSheetId="0" hidden="1">'Capital Budget'!$A$12</definedName>
    <definedName name="QB_ROW_21031" localSheetId="0" hidden="1">'Operating Budget'!$D$24</definedName>
    <definedName name="QB_ROW_213250" localSheetId="0" hidden="1">'Capital Budget'!$A$20</definedName>
    <definedName name="QB_ROW_21331" localSheetId="0" hidden="1">'Operating Budget'!#REF!</definedName>
    <definedName name="QB_ROW_216270" localSheetId="0" hidden="1">'Operating Budget'!$H$37</definedName>
    <definedName name="QB_ROW_217270" localSheetId="0" hidden="1">'Operating Budget'!$H$74</definedName>
    <definedName name="QB_ROW_218270" localSheetId="0" hidden="1">'Operating Budget'!$H$104</definedName>
    <definedName name="QB_ROW_22011" localSheetId="0" hidden="1">'Operating Budget'!$B$125</definedName>
    <definedName name="QB_ROW_220260" localSheetId="0" hidden="1">'Operating Budget'!$G$120</definedName>
    <definedName name="QB_ROW_221250" localSheetId="0" hidden="1">'Capital Budget'!$A$25</definedName>
    <definedName name="QB_ROW_222250" localSheetId="0" hidden="1">'Capital Budget'!$A$26</definedName>
    <definedName name="QB_ROW_22311" localSheetId="0" hidden="1">'Operating Budget'!$B$133</definedName>
    <definedName name="QB_ROW_2260" localSheetId="0" hidden="1">'Operating Budget'!$G$40</definedName>
    <definedName name="QB_ROW_226250" localSheetId="0" hidden="1">'Capital Budget'!$A$13</definedName>
    <definedName name="QB_ROW_23021" localSheetId="0" hidden="1">'Operating Budget'!$C$126</definedName>
    <definedName name="QB_ROW_23060" localSheetId="0" hidden="1">'Operating Budget'!$G$55</definedName>
    <definedName name="QB_ROW_231250" localSheetId="0" hidden="1">'Capital Budget'!$A$21</definedName>
    <definedName name="QB_ROW_23270" localSheetId="0" hidden="1">'Operating Budget'!$H$59</definedName>
    <definedName name="QB_ROW_23321" localSheetId="0" hidden="1">'Operating Budget'!$C$132</definedName>
    <definedName name="QB_ROW_23360" localSheetId="0" hidden="1">'Operating Budget'!$G$60</definedName>
    <definedName name="QB_ROW_238270" localSheetId="0" hidden="1">'Operating Budget'!$H$36</definedName>
    <definedName name="QB_ROW_239260" localSheetId="0" hidden="1">'Operating Budget'!$G$116</definedName>
    <definedName name="QB_ROW_240260" localSheetId="0" hidden="1">'Operating Budget'!$G$117</definedName>
    <definedName name="QB_ROW_24260" localSheetId="0" hidden="1">'Operating Budget'!$G$67</definedName>
    <definedName name="QB_ROW_245260" localSheetId="0" hidden="1">'Operating Budget'!$G$77</definedName>
    <definedName name="QB_ROW_247270" localSheetId="0" hidden="1">'Operating Budget'!$H$38</definedName>
    <definedName name="QB_ROW_249260" localSheetId="0" hidden="1">'Operating Budget'!$G$12</definedName>
    <definedName name="QB_ROW_260270" localSheetId="0" hidden="1">'Operating Budget'!$H$58</definedName>
    <definedName name="QB_ROW_26270" localSheetId="0" hidden="1">'Operating Budget'!$H$109</definedName>
    <definedName name="QB_ROW_266270" localSheetId="0" hidden="1">'Operating Budget'!$H$32</definedName>
    <definedName name="QB_ROW_267270" localSheetId="0" hidden="1">'Operating Budget'!$H$33</definedName>
    <definedName name="QB_ROW_268260" localSheetId="0" hidden="1">'Operating Budget'!$G$43</definedName>
    <definedName name="QB_ROW_270270" localSheetId="0" hidden="1">'Operating Budget'!$H$56</definedName>
    <definedName name="QB_ROW_276250" localSheetId="0" hidden="1">'Operating Budget'!$F$15</definedName>
    <definedName name="QB_ROW_277250" localSheetId="0" hidden="1">'Capital Budget'!$A$14</definedName>
    <definedName name="QB_ROW_278250" localSheetId="0" hidden="1">'Capital Budget'!$A$15</definedName>
    <definedName name="QB_ROW_279270" localSheetId="0" hidden="1">'Operating Budget'!$H$57</definedName>
    <definedName name="QB_ROW_282260" localSheetId="0" hidden="1">'Operating Budget'!$G$13</definedName>
    <definedName name="QB_ROW_28270" localSheetId="0" hidden="1">'Operating Budget'!$H$107</definedName>
    <definedName name="QB_ROW_287250" localSheetId="0" hidden="1">'Operating Budget'!$F$20</definedName>
    <definedName name="QB_ROW_288270" localSheetId="0" hidden="1">'Operating Budget'!$H$29</definedName>
    <definedName name="QB_ROW_289270" localSheetId="0" hidden="1">'Operating Budget'!$H$30</definedName>
    <definedName name="QB_ROW_290250" localSheetId="0" hidden="1">'Capital Budget'!$A$27</definedName>
    <definedName name="QB_ROW_295040" localSheetId="0" hidden="1">'Operating Budget'!#REF!</definedName>
    <definedName name="QB_ROW_295340" localSheetId="0" hidden="1">'Operating Budget'!#REF!</definedName>
    <definedName name="QB_ROW_296040" localSheetId="0" hidden="1">'Operating Budget'!#REF!</definedName>
    <definedName name="QB_ROW_296340" localSheetId="0" hidden="1">'Operating Budget'!#REF!</definedName>
    <definedName name="QB_ROW_297250" localSheetId="0" hidden="1">'Capital Budget'!$A$33</definedName>
    <definedName name="QB_ROW_298250" localSheetId="0" hidden="1">'Capital Budget'!$A$34</definedName>
    <definedName name="QB_ROW_299250" localSheetId="0" hidden="1">'Capital Budget'!$A$35</definedName>
    <definedName name="QB_ROW_300250" localSheetId="0" hidden="1">'Capital Budget'!$A$36</definedName>
    <definedName name="QB_ROW_301250" localSheetId="0" hidden="1">'Capital Budget'!$A$41</definedName>
    <definedName name="QB_ROW_302250" localSheetId="0" hidden="1">'Capital Budget'!$A$42</definedName>
    <definedName name="QB_ROW_30270" localSheetId="0" hidden="1">'Operating Budget'!$H$110</definedName>
    <definedName name="QB_ROW_305040" localSheetId="0" hidden="1">'Operating Budget'!#REF!</definedName>
    <definedName name="QB_ROW_305340" localSheetId="0" hidden="1">'Operating Budget'!#REF!</definedName>
    <definedName name="QB_ROW_306250" localSheetId="0" hidden="1">'Capital Budget'!$A$28</definedName>
    <definedName name="QB_ROW_307250" localSheetId="0" hidden="1">'Capital Budget'!$A$29</definedName>
    <definedName name="QB_ROW_309280" localSheetId="0" hidden="1">'Operating Budget'!$I$95</definedName>
    <definedName name="QB_ROW_311260" localSheetId="0" hidden="1">'Operating Budget'!$G$44</definedName>
    <definedName name="QB_ROW_31270" localSheetId="0" hidden="1">'Operating Budget'!$H$111</definedName>
    <definedName name="QB_ROW_313260" localSheetId="0" hidden="1">'Operating Budget'!$G$78</definedName>
    <definedName name="QB_ROW_32060" localSheetId="0" hidden="1">'Operating Budget'!$G$98</definedName>
    <definedName name="QB_ROW_32360" localSheetId="0" hidden="1">'Operating Budget'!$G$105</definedName>
    <definedName name="QB_ROW_33260" localSheetId="0" hidden="1">'Operating Budget'!$G$42</definedName>
    <definedName name="QB_ROW_35260" localSheetId="0" hidden="1">'Operating Budget'!$G$11</definedName>
    <definedName name="QB_ROW_37050" localSheetId="0" hidden="1">'Operating Budget'!$F$9</definedName>
    <definedName name="QB_ROW_37350" localSheetId="0" hidden="1">'Operating Budget'!$F$14</definedName>
    <definedName name="QB_ROW_51240" localSheetId="0" hidden="1">'Operating Budget'!$E$130</definedName>
    <definedName name="QB_ROW_56050" localSheetId="0" hidden="1">'Operating Budget'!$F$26</definedName>
    <definedName name="QB_ROW_56350" localSheetId="0" hidden="1">'Operating Budget'!$F$46</definedName>
    <definedName name="QB_ROW_57050" localSheetId="0" hidden="1">'Operating Budget'!$F$51</definedName>
    <definedName name="QB_ROW_57350" localSheetId="0" hidden="1">'Operating Budget'!$F$79</definedName>
    <definedName name="QB_ROW_58040" localSheetId="0" hidden="1">'Operating Budget'!$E$25</definedName>
    <definedName name="QB_ROW_58340" localSheetId="0" hidden="1">'Operating Budget'!$E$123</definedName>
    <definedName name="QB_ROW_59040" localSheetId="0" hidden="1">'Operating Budget'!#REF!</definedName>
    <definedName name="QB_ROW_59340" localSheetId="0" hidden="1">'Operating Budget'!#REF!</definedName>
    <definedName name="QB_ROW_60030" localSheetId="0" hidden="1">'Operating Budget'!$D$127</definedName>
    <definedName name="QB_ROW_60330" localSheetId="0" hidden="1">'Operating Budget'!$D$131</definedName>
    <definedName name="QB_ROW_62270" localSheetId="0" hidden="1">'Operating Budget'!$H$28</definedName>
    <definedName name="QB_ROW_63270" localSheetId="0" hidden="1">'Operating Budget'!$H$34</definedName>
    <definedName name="QB_ROW_64270" localSheetId="0" hidden="1">'Operating Budget'!$H$31</definedName>
    <definedName name="QB_ROW_68040" localSheetId="0" hidden="1">'Operating Budget'!$E$8</definedName>
    <definedName name="QB_ROW_68340" localSheetId="0" hidden="1">'Operating Budget'!$E$21</definedName>
    <definedName name="QB_ROW_70260" localSheetId="0" hidden="1">'Operating Budget'!$G$63</definedName>
    <definedName name="QB_ROW_71050" localSheetId="0" hidden="1">'Operating Budget'!$F$114</definedName>
    <definedName name="QB_ROW_71350" localSheetId="0" hidden="1">'Operating Budget'!$F$121</definedName>
    <definedName name="QB_ROW_72260" localSheetId="0" hidden="1">'Operating Budget'!$G$115</definedName>
    <definedName name="QB_ROW_7260" localSheetId="0" hidden="1">'Operating Budget'!$G$61</definedName>
    <definedName name="QB_ROW_73260" localSheetId="0" hidden="1">'Operating Budget'!$G$118</definedName>
    <definedName name="QB_ROW_74260" localSheetId="0" hidden="1">'Operating Budget'!$G$119</definedName>
    <definedName name="QB_ROW_81240" localSheetId="0" hidden="1">'Operating Budget'!$E$128</definedName>
    <definedName name="QB_ROW_8270" localSheetId="0" hidden="1">'Operating Budget'!$H$70</definedName>
    <definedName name="QB_ROW_86321" localSheetId="0" hidden="1">'Operating Budget'!$C$23</definedName>
    <definedName name="QB_ROW_90280" localSheetId="0" hidden="1">'Operating Budget'!$I$92</definedName>
    <definedName name="QB_ROW_9360" localSheetId="0" hidden="1">'Operating Budget'!$G$41</definedName>
    <definedName name="QB_ROW_95250" localSheetId="0" hidden="1">'Operating Budget'!$F$122</definedName>
    <definedName name="QBCANSUPPORTUPDATE" localSheetId="0">TRUE</definedName>
    <definedName name="QBCOMPANYFILENAME" localSheetId="0">"C:\Users\Public\Documents\Intuit\GM CSD Water Sewer CURRENT.QBW"</definedName>
    <definedName name="QBENDDATE" localSheetId="0">20190630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"f03ee4f3ab194996a7fadb689cb7c151"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9</definedName>
    <definedName name="QBSTARTDATE" localSheetId="0">20180701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8" i="7" l="1"/>
  <c r="AD25" i="6"/>
  <c r="AD26" i="6"/>
  <c r="AD20" i="6"/>
  <c r="AD10" i="6"/>
  <c r="AC45" i="3"/>
  <c r="AC46" i="3"/>
  <c r="AJ123" i="2"/>
  <c r="AI123" i="2"/>
  <c r="AI124" i="2"/>
  <c r="AI96" i="2"/>
  <c r="AD19" i="3"/>
  <c r="AD18" i="3"/>
  <c r="AB44" i="3"/>
  <c r="AB38" i="3"/>
  <c r="AB30" i="3"/>
  <c r="AB22" i="3"/>
  <c r="AD17" i="3"/>
  <c r="AI105" i="2"/>
  <c r="AI97" i="2"/>
  <c r="AI87" i="2"/>
  <c r="AI79" i="2"/>
  <c r="AI75" i="2"/>
  <c r="AI60" i="2"/>
  <c r="AI46" i="2"/>
  <c r="AI39" i="2"/>
  <c r="AI21" i="2"/>
  <c r="AJ21" i="2"/>
  <c r="AI10" i="2"/>
  <c r="AI11" i="2"/>
  <c r="AI12" i="2"/>
  <c r="AI13" i="2"/>
  <c r="AI14" i="2"/>
  <c r="AI15" i="2"/>
  <c r="AI16" i="2"/>
  <c r="AI17" i="2"/>
  <c r="AI18" i="2"/>
  <c r="AI20" i="2"/>
  <c r="AI22" i="2"/>
  <c r="AI23" i="2"/>
  <c r="AI29" i="2"/>
  <c r="AI30" i="2"/>
  <c r="AI37" i="2"/>
  <c r="AI38" i="2"/>
  <c r="AI40" i="2"/>
  <c r="AI41" i="2"/>
  <c r="AI55" i="2"/>
  <c r="AI56" i="2"/>
  <c r="AI58" i="2"/>
  <c r="AI59" i="2"/>
  <c r="AI61" i="2"/>
  <c r="AI62" i="2"/>
  <c r="AI67" i="2"/>
  <c r="AI78" i="2"/>
  <c r="AI83" i="2"/>
  <c r="AI84" i="2"/>
  <c r="AI86" i="2"/>
  <c r="AI91" i="2"/>
  <c r="AI94" i="2"/>
  <c r="AI101" i="2"/>
  <c r="AI102" i="2"/>
  <c r="AI112" i="2"/>
  <c r="AI108" i="2"/>
  <c r="AI121" i="2"/>
  <c r="AI116" i="2"/>
  <c r="AI117" i="2"/>
  <c r="AI118" i="2"/>
  <c r="AI120" i="2"/>
  <c r="AD37" i="3"/>
  <c r="AI113" i="2" l="1"/>
  <c r="AB42" i="3"/>
  <c r="AB41" i="3"/>
  <c r="AB34" i="3"/>
  <c r="AB33" i="3"/>
  <c r="AB29" i="3"/>
  <c r="AB21" i="3"/>
  <c r="AB14" i="3"/>
  <c r="AB13" i="3"/>
  <c r="AB12" i="3"/>
  <c r="E6" i="5"/>
  <c r="AD24" i="6"/>
  <c r="AA34" i="7"/>
  <c r="AA48" i="7" s="1"/>
  <c r="AA29" i="7"/>
  <c r="AA28" i="7"/>
  <c r="AA22" i="7"/>
  <c r="AA9" i="7"/>
  <c r="AC24" i="6"/>
  <c r="AC20" i="6"/>
  <c r="AC25" i="6" s="1"/>
  <c r="AC10" i="6"/>
  <c r="AB45" i="3" l="1"/>
  <c r="AB46" i="3" s="1"/>
  <c r="AA49" i="7"/>
  <c r="E21" i="5"/>
  <c r="AE23" i="6"/>
  <c r="AC7" i="7"/>
  <c r="AC8" i="7"/>
  <c r="C9" i="7"/>
  <c r="E9" i="7"/>
  <c r="G9" i="7"/>
  <c r="I9" i="7"/>
  <c r="K9" i="7"/>
  <c r="M9" i="7"/>
  <c r="O9" i="7"/>
  <c r="Q9" i="7"/>
  <c r="S9" i="7"/>
  <c r="U9" i="7"/>
  <c r="W9" i="7"/>
  <c r="Y9" i="7"/>
  <c r="AB9" i="7"/>
  <c r="AC12" i="7"/>
  <c r="AC13" i="7"/>
  <c r="AC14" i="7"/>
  <c r="AC15" i="7"/>
  <c r="AC16" i="7"/>
  <c r="AC17" i="7"/>
  <c r="AC18" i="7"/>
  <c r="AC19" i="7"/>
  <c r="AC20" i="7"/>
  <c r="AC21" i="7"/>
  <c r="C22" i="7"/>
  <c r="E22" i="7"/>
  <c r="G22" i="7"/>
  <c r="I22" i="7"/>
  <c r="I48" i="7" s="1"/>
  <c r="K22" i="7"/>
  <c r="K48" i="7" s="1"/>
  <c r="K49" i="7" s="1"/>
  <c r="M22" i="7"/>
  <c r="O22" i="7"/>
  <c r="Q22" i="7"/>
  <c r="S22" i="7"/>
  <c r="U22" i="7"/>
  <c r="U48" i="7" s="1"/>
  <c r="U49" i="7" s="1"/>
  <c r="W22" i="7"/>
  <c r="W48" i="7" s="1"/>
  <c r="W49" i="7" s="1"/>
  <c r="Y22" i="7"/>
  <c r="AB22" i="7"/>
  <c r="AC22" i="7" s="1"/>
  <c r="AC24" i="7"/>
  <c r="AC25" i="7"/>
  <c r="AC26" i="7"/>
  <c r="AC27" i="7"/>
  <c r="C28" i="7"/>
  <c r="E28" i="7"/>
  <c r="G28" i="7"/>
  <c r="I28" i="7"/>
  <c r="K28" i="7"/>
  <c r="M28" i="7"/>
  <c r="O28" i="7"/>
  <c r="Q28" i="7"/>
  <c r="S28" i="7"/>
  <c r="U28" i="7"/>
  <c r="W28" i="7"/>
  <c r="Y28" i="7"/>
  <c r="AB28" i="7"/>
  <c r="AC31" i="7"/>
  <c r="AC32" i="7"/>
  <c r="AC33" i="7"/>
  <c r="C34" i="7"/>
  <c r="C48" i="7" s="1"/>
  <c r="C49" i="7" s="1"/>
  <c r="E34" i="7"/>
  <c r="E48" i="7" s="1"/>
  <c r="E49" i="7" s="1"/>
  <c r="G34" i="7"/>
  <c r="I34" i="7"/>
  <c r="K34" i="7"/>
  <c r="M34" i="7"/>
  <c r="O34" i="7"/>
  <c r="O48" i="7" s="1"/>
  <c r="O49" i="7" s="1"/>
  <c r="Q34" i="7"/>
  <c r="Q48" i="7" s="1"/>
  <c r="Q49" i="7" s="1"/>
  <c r="S34" i="7"/>
  <c r="U34" i="7"/>
  <c r="W34" i="7"/>
  <c r="Y34" i="7"/>
  <c r="AB34" i="7"/>
  <c r="G48" i="7"/>
  <c r="G49" i="7" s="1"/>
  <c r="M48" i="7"/>
  <c r="M49" i="7" s="1"/>
  <c r="S48" i="7"/>
  <c r="S49" i="7" s="1"/>
  <c r="Y48" i="7"/>
  <c r="Y49" i="7" s="1"/>
  <c r="AE7" i="6"/>
  <c r="AE8" i="6"/>
  <c r="AE9" i="6"/>
  <c r="AE13" i="6"/>
  <c r="AE14" i="6"/>
  <c r="AE15" i="6"/>
  <c r="AE16" i="6"/>
  <c r="AE17" i="6"/>
  <c r="AE18" i="6"/>
  <c r="AE19" i="6"/>
  <c r="E20" i="6"/>
  <c r="G20" i="6"/>
  <c r="I20" i="6"/>
  <c r="K20" i="6"/>
  <c r="M20" i="6"/>
  <c r="O20" i="6"/>
  <c r="Q20" i="6"/>
  <c r="S20" i="6"/>
  <c r="U20" i="6"/>
  <c r="W20" i="6"/>
  <c r="Y20" i="6"/>
  <c r="AA20" i="6"/>
  <c r="AE22" i="6"/>
  <c r="E24" i="6"/>
  <c r="G24" i="6"/>
  <c r="I24" i="6"/>
  <c r="K24" i="6"/>
  <c r="M24" i="6"/>
  <c r="O24" i="6"/>
  <c r="Q24" i="6"/>
  <c r="S24" i="6"/>
  <c r="U24" i="6"/>
  <c r="W24" i="6"/>
  <c r="Y24" i="6"/>
  <c r="AA24" i="6"/>
  <c r="D27" i="5"/>
  <c r="AE20" i="6" l="1"/>
  <c r="AC9" i="7"/>
  <c r="I49" i="7"/>
  <c r="AC26" i="6"/>
  <c r="AC34" i="7"/>
  <c r="AE10" i="6"/>
  <c r="AB49" i="7"/>
  <c r="AC29" i="7"/>
  <c r="AE24" i="6"/>
  <c r="C28" i="5"/>
  <c r="D28" i="5" s="1"/>
  <c r="C26" i="5"/>
  <c r="D26" i="5" s="1"/>
  <c r="E34" i="5"/>
  <c r="E33" i="5"/>
  <c r="E17" i="5"/>
  <c r="E19" i="5" s="1"/>
  <c r="E11" i="5"/>
  <c r="E9" i="5"/>
  <c r="E7" i="5"/>
  <c r="AA46" i="3"/>
  <c r="Y46" i="3"/>
  <c r="W46" i="3"/>
  <c r="U46" i="3"/>
  <c r="S46" i="3"/>
  <c r="Q46" i="3"/>
  <c r="O46" i="3"/>
  <c r="M46" i="3"/>
  <c r="K46" i="3"/>
  <c r="I46" i="3"/>
  <c r="G46" i="3"/>
  <c r="E46" i="3"/>
  <c r="AD7" i="3"/>
  <c r="AE25" i="6" l="1"/>
  <c r="AE26" i="6" s="1"/>
  <c r="AC49" i="7"/>
  <c r="AC28" i="7"/>
  <c r="E22" i="5"/>
  <c r="E10" i="5" s="1"/>
  <c r="E13" i="5" s="1"/>
  <c r="E35" i="5"/>
  <c r="D29" i="5"/>
  <c r="AA9" i="4"/>
  <c r="AA10" i="4" s="1"/>
  <c r="Y9" i="4"/>
  <c r="Y10" i="4" s="1"/>
  <c r="W9" i="4"/>
  <c r="W10" i="4" s="1"/>
  <c r="U9" i="4"/>
  <c r="U10" i="4" s="1"/>
  <c r="S9" i="4"/>
  <c r="S10" i="4" s="1"/>
  <c r="Q9" i="4"/>
  <c r="Q10" i="4" s="1"/>
  <c r="O9" i="4"/>
  <c r="O10" i="4" s="1"/>
  <c r="M9" i="4"/>
  <c r="M10" i="4" s="1"/>
  <c r="K9" i="4"/>
  <c r="K10" i="4" s="1"/>
  <c r="I9" i="4"/>
  <c r="I10" i="4" s="1"/>
  <c r="G9" i="4"/>
  <c r="G10" i="4" s="1"/>
  <c r="E9" i="4"/>
  <c r="E10" i="4" s="1"/>
  <c r="AC8" i="4"/>
  <c r="AD8" i="4" s="1"/>
  <c r="AE8" i="4" s="1"/>
  <c r="AC7" i="4"/>
  <c r="AD7" i="4" s="1"/>
  <c r="AE7" i="4" s="1"/>
  <c r="AC6" i="4"/>
  <c r="AD6" i="4" s="1"/>
  <c r="AE6" i="4" s="1"/>
  <c r="AD5" i="4"/>
  <c r="AE5" i="4" s="1"/>
  <c r="AD4" i="4"/>
  <c r="AE4" i="4" s="1"/>
  <c r="AA44" i="3"/>
  <c r="AA45" i="3" s="1"/>
  <c r="Y44" i="3"/>
  <c r="Y45" i="3" s="1"/>
  <c r="W44" i="3"/>
  <c r="W45" i="3" s="1"/>
  <c r="U44" i="3"/>
  <c r="U45" i="3" s="1"/>
  <c r="S44" i="3"/>
  <c r="S45" i="3" s="1"/>
  <c r="Q44" i="3"/>
  <c r="Q45" i="3" s="1"/>
  <c r="O44" i="3"/>
  <c r="O45" i="3" s="1"/>
  <c r="M44" i="3"/>
  <c r="M45" i="3" s="1"/>
  <c r="K44" i="3"/>
  <c r="K45" i="3" s="1"/>
  <c r="I44" i="3"/>
  <c r="I45" i="3" s="1"/>
  <c r="G44" i="3"/>
  <c r="G45" i="3" s="1"/>
  <c r="E44" i="3"/>
  <c r="E45" i="3" s="1"/>
  <c r="AC42" i="3"/>
  <c r="AD42" i="3" s="1"/>
  <c r="AA38" i="3"/>
  <c r="Y38" i="3"/>
  <c r="W38" i="3"/>
  <c r="U38" i="3"/>
  <c r="S38" i="3"/>
  <c r="Q38" i="3"/>
  <c r="O38" i="3"/>
  <c r="M38" i="3"/>
  <c r="K38" i="3"/>
  <c r="I38" i="3"/>
  <c r="G38" i="3"/>
  <c r="E38" i="3"/>
  <c r="AD36" i="3"/>
  <c r="AD35" i="3"/>
  <c r="AC34" i="3"/>
  <c r="AD34" i="3" s="1"/>
  <c r="AC33" i="3"/>
  <c r="AA30" i="3"/>
  <c r="Y30" i="3"/>
  <c r="W30" i="3"/>
  <c r="U30" i="3"/>
  <c r="S30" i="3"/>
  <c r="Q30" i="3"/>
  <c r="O30" i="3"/>
  <c r="M30" i="3"/>
  <c r="K30" i="3"/>
  <c r="I30" i="3"/>
  <c r="G30" i="3"/>
  <c r="E30" i="3"/>
  <c r="AD28" i="3"/>
  <c r="AD27" i="3"/>
  <c r="AD26" i="3"/>
  <c r="AA22" i="3"/>
  <c r="Y22" i="3"/>
  <c r="W22" i="3"/>
  <c r="U22" i="3"/>
  <c r="S22" i="3"/>
  <c r="Q22" i="3"/>
  <c r="O22" i="3"/>
  <c r="M22" i="3"/>
  <c r="K22" i="3"/>
  <c r="I22" i="3"/>
  <c r="G22" i="3"/>
  <c r="E22" i="3"/>
  <c r="AC21" i="3"/>
  <c r="AD21" i="3" s="1"/>
  <c r="AD20" i="3"/>
  <c r="AD16" i="3"/>
  <c r="AD15" i="3"/>
  <c r="AC14" i="3"/>
  <c r="AD14" i="3" s="1"/>
  <c r="AC13" i="3"/>
  <c r="AD13" i="3" s="1"/>
  <c r="AC12" i="3"/>
  <c r="AD10" i="3"/>
  <c r="AC10" i="4" l="1"/>
  <c r="AD10" i="4" s="1"/>
  <c r="AE10" i="4" s="1"/>
  <c r="AC48" i="7"/>
  <c r="AD12" i="3"/>
  <c r="AC22" i="3"/>
  <c r="AC9" i="4"/>
  <c r="AD9" i="4" s="1"/>
  <c r="AE9" i="4" s="1"/>
  <c r="AC41" i="3"/>
  <c r="AD41" i="3" s="1"/>
  <c r="AC38" i="3"/>
  <c r="AD33" i="3"/>
  <c r="AC30" i="3"/>
  <c r="AD30" i="3" s="1"/>
  <c r="AD29" i="3"/>
  <c r="AD11" i="3"/>
  <c r="AD25" i="3"/>
  <c r="AJ10" i="2"/>
  <c r="AJ11" i="2"/>
  <c r="AJ12" i="2"/>
  <c r="AJ13" i="2"/>
  <c r="J14" i="2"/>
  <c r="J21" i="2" s="1"/>
  <c r="J22" i="2" s="1"/>
  <c r="J23" i="2" s="1"/>
  <c r="L14" i="2"/>
  <c r="N14" i="2"/>
  <c r="P14" i="2"/>
  <c r="P21" i="2" s="1"/>
  <c r="P22" i="2" s="1"/>
  <c r="P23" i="2" s="1"/>
  <c r="R14" i="2"/>
  <c r="R21" i="2" s="1"/>
  <c r="R22" i="2" s="1"/>
  <c r="R23" i="2" s="1"/>
  <c r="T14" i="2"/>
  <c r="T21" i="2" s="1"/>
  <c r="T22" i="2" s="1"/>
  <c r="T23" i="2" s="1"/>
  <c r="V14" i="2"/>
  <c r="V21" i="2" s="1"/>
  <c r="V22" i="2" s="1"/>
  <c r="V23" i="2" s="1"/>
  <c r="X14" i="2"/>
  <c r="X21" i="2" s="1"/>
  <c r="X22" i="2" s="1"/>
  <c r="X23" i="2" s="1"/>
  <c r="Z14" i="2"/>
  <c r="Z21" i="2" s="1"/>
  <c r="Z22" i="2" s="1"/>
  <c r="Z23" i="2" s="1"/>
  <c r="AB14" i="2"/>
  <c r="AB21" i="2" s="1"/>
  <c r="AB22" i="2" s="1"/>
  <c r="AB23" i="2" s="1"/>
  <c r="AD14" i="2"/>
  <c r="AF14" i="2"/>
  <c r="AF21" i="2" s="1"/>
  <c r="AF22" i="2" s="1"/>
  <c r="AF23" i="2" s="1"/>
  <c r="AJ15" i="2"/>
  <c r="AJ16" i="2"/>
  <c r="AJ17" i="2"/>
  <c r="AJ18" i="2"/>
  <c r="AJ19" i="2"/>
  <c r="AJ20" i="2"/>
  <c r="N21" i="2"/>
  <c r="N22" i="2" s="1"/>
  <c r="N23" i="2" s="1"/>
  <c r="AD21" i="2"/>
  <c r="AD22" i="2" s="1"/>
  <c r="AD23" i="2" s="1"/>
  <c r="AJ28" i="2"/>
  <c r="AJ30" i="2"/>
  <c r="AJ31" i="2"/>
  <c r="AJ32" i="2"/>
  <c r="AJ33" i="2"/>
  <c r="AJ34" i="2"/>
  <c r="AJ35" i="2"/>
  <c r="AJ36" i="2"/>
  <c r="AJ37" i="2"/>
  <c r="AJ38" i="2"/>
  <c r="J39" i="2"/>
  <c r="L39" i="2"/>
  <c r="L46" i="2" s="1"/>
  <c r="N39" i="2"/>
  <c r="N46" i="2" s="1"/>
  <c r="P39" i="2"/>
  <c r="P46" i="2" s="1"/>
  <c r="R39" i="2"/>
  <c r="T39" i="2"/>
  <c r="T46" i="2" s="1"/>
  <c r="V39" i="2"/>
  <c r="V46" i="2" s="1"/>
  <c r="X39" i="2"/>
  <c r="X46" i="2" s="1"/>
  <c r="Z39" i="2"/>
  <c r="Z46" i="2" s="1"/>
  <c r="AB39" i="2"/>
  <c r="AB46" i="2" s="1"/>
  <c r="AD39" i="2"/>
  <c r="AD46" i="2" s="1"/>
  <c r="AF39" i="2"/>
  <c r="AF46" i="2" s="1"/>
  <c r="AJ42" i="2"/>
  <c r="AJ43" i="2"/>
  <c r="AJ44" i="2"/>
  <c r="AJ45" i="2"/>
  <c r="J46" i="2"/>
  <c r="R46" i="2"/>
  <c r="AJ48" i="2"/>
  <c r="AJ49" i="2"/>
  <c r="J50" i="2"/>
  <c r="L50" i="2"/>
  <c r="N50" i="2"/>
  <c r="P50" i="2"/>
  <c r="R50" i="2"/>
  <c r="T50" i="2"/>
  <c r="V50" i="2"/>
  <c r="X50" i="2"/>
  <c r="Z50" i="2"/>
  <c r="AB50" i="2"/>
  <c r="AD50" i="2"/>
  <c r="AF50" i="2"/>
  <c r="AJ53" i="2"/>
  <c r="AJ54" i="2"/>
  <c r="AJ55" i="2"/>
  <c r="AJ57" i="2"/>
  <c r="AJ58" i="2"/>
  <c r="AJ59" i="2"/>
  <c r="J60" i="2"/>
  <c r="L60" i="2"/>
  <c r="N60" i="2"/>
  <c r="P60" i="2"/>
  <c r="R60" i="2"/>
  <c r="T60" i="2"/>
  <c r="V60" i="2"/>
  <c r="X60" i="2"/>
  <c r="Z60" i="2"/>
  <c r="AB60" i="2"/>
  <c r="AD60" i="2"/>
  <c r="AF60" i="2"/>
  <c r="AJ62" i="2"/>
  <c r="AJ63" i="2"/>
  <c r="AJ64" i="2"/>
  <c r="AJ65" i="2"/>
  <c r="AJ66" i="2"/>
  <c r="AJ67" i="2"/>
  <c r="AJ68" i="2"/>
  <c r="AJ70" i="2"/>
  <c r="AJ71" i="2"/>
  <c r="AJ72" i="2"/>
  <c r="AJ73" i="2"/>
  <c r="AJ74" i="2"/>
  <c r="J75" i="2"/>
  <c r="J79" i="2" s="1"/>
  <c r="L75" i="2"/>
  <c r="N75" i="2"/>
  <c r="N79" i="2" s="1"/>
  <c r="P75" i="2"/>
  <c r="R75" i="2"/>
  <c r="R79" i="2" s="1"/>
  <c r="T75" i="2"/>
  <c r="V75" i="2"/>
  <c r="X75" i="2"/>
  <c r="Z75" i="2"/>
  <c r="Z79" i="2" s="1"/>
  <c r="AB75" i="2"/>
  <c r="AD75" i="2"/>
  <c r="AF75" i="2"/>
  <c r="AJ76" i="2"/>
  <c r="AJ77" i="2"/>
  <c r="AJ78" i="2"/>
  <c r="AJ84" i="2"/>
  <c r="AJ85" i="2"/>
  <c r="AJ86" i="2"/>
  <c r="J87" i="2"/>
  <c r="L87" i="2"/>
  <c r="N87" i="2"/>
  <c r="P87" i="2"/>
  <c r="R87" i="2"/>
  <c r="T87" i="2"/>
  <c r="V87" i="2"/>
  <c r="X87" i="2"/>
  <c r="Z87" i="2"/>
  <c r="AB87" i="2"/>
  <c r="AD87" i="2"/>
  <c r="AF87" i="2"/>
  <c r="AJ89" i="2"/>
  <c r="AJ90" i="2"/>
  <c r="AJ92" i="2"/>
  <c r="AJ93" i="2"/>
  <c r="AJ94" i="2"/>
  <c r="AJ95" i="2"/>
  <c r="J96" i="2"/>
  <c r="J97" i="2" s="1"/>
  <c r="L96" i="2"/>
  <c r="N96" i="2"/>
  <c r="N97" i="2" s="1"/>
  <c r="P96" i="2"/>
  <c r="R96" i="2"/>
  <c r="R97" i="2" s="1"/>
  <c r="T96" i="2"/>
  <c r="V96" i="2"/>
  <c r="V97" i="2" s="1"/>
  <c r="X96" i="2"/>
  <c r="Z96" i="2"/>
  <c r="Z97" i="2" s="1"/>
  <c r="AB96" i="2"/>
  <c r="AD96" i="2"/>
  <c r="AD97" i="2" s="1"/>
  <c r="AF96" i="2"/>
  <c r="AJ100" i="2"/>
  <c r="AJ101" i="2"/>
  <c r="AJ102" i="2"/>
  <c r="AJ103" i="2"/>
  <c r="AJ104" i="2"/>
  <c r="J105" i="2"/>
  <c r="L105" i="2"/>
  <c r="N105" i="2"/>
  <c r="P105" i="2"/>
  <c r="R105" i="2"/>
  <c r="T105" i="2"/>
  <c r="V105" i="2"/>
  <c r="X105" i="2"/>
  <c r="Z105" i="2"/>
  <c r="AB105" i="2"/>
  <c r="AD105" i="2"/>
  <c r="AF105" i="2"/>
  <c r="AJ108" i="2"/>
  <c r="AJ109" i="2"/>
  <c r="AJ110" i="2"/>
  <c r="AJ111" i="2"/>
  <c r="J112" i="2"/>
  <c r="L112" i="2"/>
  <c r="N112" i="2"/>
  <c r="P112" i="2"/>
  <c r="R112" i="2"/>
  <c r="T112" i="2"/>
  <c r="V112" i="2"/>
  <c r="X112" i="2"/>
  <c r="Z112" i="2"/>
  <c r="AB112" i="2"/>
  <c r="AD112" i="2"/>
  <c r="AF112" i="2"/>
  <c r="AJ116" i="2"/>
  <c r="AJ117" i="2"/>
  <c r="AJ118" i="2"/>
  <c r="AJ119" i="2"/>
  <c r="AJ120" i="2"/>
  <c r="J121" i="2"/>
  <c r="L121" i="2"/>
  <c r="N121" i="2"/>
  <c r="P121" i="2"/>
  <c r="R121" i="2"/>
  <c r="T121" i="2"/>
  <c r="V121" i="2"/>
  <c r="X121" i="2"/>
  <c r="Z121" i="2"/>
  <c r="AB121" i="2"/>
  <c r="AD121" i="2"/>
  <c r="AF121" i="2"/>
  <c r="AJ122" i="2"/>
  <c r="AC44" i="3" l="1"/>
  <c r="AD44" i="3"/>
  <c r="AD22" i="3"/>
  <c r="AF97" i="2"/>
  <c r="AF113" i="2" s="1"/>
  <c r="X97" i="2"/>
  <c r="X113" i="2" s="1"/>
  <c r="P97" i="2"/>
  <c r="P113" i="2" s="1"/>
  <c r="AD38" i="3"/>
  <c r="AF79" i="2"/>
  <c r="AF123" i="2" s="1"/>
  <c r="AF124" i="2" s="1"/>
  <c r="AB79" i="2"/>
  <c r="AB123" i="2" s="1"/>
  <c r="X79" i="2"/>
  <c r="T79" i="2"/>
  <c r="P79" i="2"/>
  <c r="P123" i="2" s="1"/>
  <c r="P124" i="2" s="1"/>
  <c r="L79" i="2"/>
  <c r="AB97" i="2"/>
  <c r="AB113" i="2" s="1"/>
  <c r="T97" i="2"/>
  <c r="T113" i="2" s="1"/>
  <c r="L97" i="2"/>
  <c r="L113" i="2" s="1"/>
  <c r="AD79" i="2"/>
  <c r="V79" i="2"/>
  <c r="AJ14" i="2"/>
  <c r="AJ115" i="2"/>
  <c r="L21" i="2"/>
  <c r="AD113" i="2"/>
  <c r="Z113" i="2"/>
  <c r="Z123" i="2" s="1"/>
  <c r="Z124" i="2" s="1"/>
  <c r="V113" i="2"/>
  <c r="R113" i="2"/>
  <c r="R123" i="2" s="1"/>
  <c r="R124" i="2" s="1"/>
  <c r="N113" i="2"/>
  <c r="N123" i="2" s="1"/>
  <c r="N124" i="2" s="1"/>
  <c r="J113" i="2"/>
  <c r="J123" i="2" s="1"/>
  <c r="J124" i="2" s="1"/>
  <c r="AJ61" i="2"/>
  <c r="AD123" i="2"/>
  <c r="AD124" i="2" s="1"/>
  <c r="AB124" i="2"/>
  <c r="AJ50" i="2"/>
  <c r="AJ52" i="2"/>
  <c r="AJ107" i="2"/>
  <c r="AJ91" i="2"/>
  <c r="AJ96" i="2"/>
  <c r="AJ83" i="2"/>
  <c r="AJ56" i="2"/>
  <c r="AJ99" i="2"/>
  <c r="AJ41" i="2"/>
  <c r="AJ29" i="2"/>
  <c r="AJ112" i="2" l="1"/>
  <c r="AD46" i="3"/>
  <c r="AD45" i="3"/>
  <c r="L123" i="2"/>
  <c r="X123" i="2"/>
  <c r="X124" i="2" s="1"/>
  <c r="AJ39" i="2"/>
  <c r="AJ105" i="2"/>
  <c r="AJ121" i="2"/>
  <c r="T123" i="2"/>
  <c r="T124" i="2" s="1"/>
  <c r="AJ46" i="2"/>
  <c r="AJ75" i="2"/>
  <c r="V123" i="2"/>
  <c r="V124" i="2" s="1"/>
  <c r="L22" i="2"/>
  <c r="AJ60" i="2"/>
  <c r="AJ87" i="2"/>
  <c r="AJ79" i="2" l="1"/>
  <c r="L23" i="2"/>
  <c r="AJ22" i="2"/>
  <c r="AJ97" i="2"/>
  <c r="L124" i="2" l="1"/>
  <c r="AJ113" i="2"/>
  <c r="AJ23" i="2" l="1"/>
  <c r="AJ1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GMCSD2</author>
  </authors>
  <commentList>
    <comment ref="C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1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1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D17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
</t>
        </r>
      </text>
    </comment>
    <comment ref="C18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A26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B26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E26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
</t>
        </r>
      </text>
    </comment>
    <comment ref="H26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I26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L26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
</t>
        </r>
      </text>
    </comment>
    <comment ref="A28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B28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H28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I28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D30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  <comment ref="K30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GMCSD2:</t>
        </r>
        <r>
          <rPr>
            <sz val="9"/>
            <color indexed="81"/>
            <rFont val="Tahoma"/>
            <family val="2"/>
          </rPr>
          <t xml:space="preserve">
entry cell</t>
        </r>
      </text>
    </comment>
  </commentList>
</comments>
</file>

<file path=xl/sharedStrings.xml><?xml version="1.0" encoding="utf-8"?>
<sst xmlns="http://schemas.openxmlformats.org/spreadsheetml/2006/main" count="331" uniqueCount="270">
  <si>
    <t>TOTAL</t>
  </si>
  <si>
    <t>Jul 18</t>
  </si>
  <si>
    <t>Aug 18</t>
  </si>
  <si>
    <t>Sep 18</t>
  </si>
  <si>
    <t>Oct 18</t>
  </si>
  <si>
    <t>Nov 18</t>
  </si>
  <si>
    <t>Dec 18</t>
  </si>
  <si>
    <t>Jan 19</t>
  </si>
  <si>
    <t>Feb 19</t>
  </si>
  <si>
    <t>Mar 19</t>
  </si>
  <si>
    <t>Apr 19</t>
  </si>
  <si>
    <t>May 19</t>
  </si>
  <si>
    <t>Jun 19</t>
  </si>
  <si>
    <t>Ordinary Income/Expense</t>
  </si>
  <si>
    <t>Income</t>
  </si>
  <si>
    <t>6200 · INCOME</t>
  </si>
  <si>
    <t>6201 · Water &amp; Sewer Service Fees</t>
  </si>
  <si>
    <t>6201-1 · Water &amp; Sewer - Connected</t>
  </si>
  <si>
    <t>6201-2 · Water &amp; Sewer - Standby</t>
  </si>
  <si>
    <t>6201-3 · W&amp;S- Commercial-Connected</t>
  </si>
  <si>
    <t>6201-4 · W&amp;S- Commerical Standby</t>
  </si>
  <si>
    <t>Total 6201 · Water &amp; Sewer Service Fees</t>
  </si>
  <si>
    <t>6202 · Interest &amp; Late Charges</t>
  </si>
  <si>
    <t>6203 · ADMIN FEE - FIRE</t>
  </si>
  <si>
    <t>6204 · Interest Charges</t>
  </si>
  <si>
    <t>6205 · Late Charges</t>
  </si>
  <si>
    <t>6206 · Miscellaneous Charges</t>
  </si>
  <si>
    <t>6207 · Interest Income - Investments</t>
  </si>
  <si>
    <t>Total 6200 · INCOME</t>
  </si>
  <si>
    <t>Total Income</t>
  </si>
  <si>
    <t>Gross Profit</t>
  </si>
  <si>
    <t>Expense</t>
  </si>
  <si>
    <t>7000 · PERSONNEL</t>
  </si>
  <si>
    <t>7001 · Salaries</t>
  </si>
  <si>
    <t>7001-1 · General Manager</t>
  </si>
  <si>
    <t>7001-10 · Fire Manager</t>
  </si>
  <si>
    <t>7001-11 · Fire Coordinator</t>
  </si>
  <si>
    <t>7001-2 · Administrative Manager</t>
  </si>
  <si>
    <t>7001-20 · Clerical Assistant</t>
  </si>
  <si>
    <t>7001-21 · Comptroller</t>
  </si>
  <si>
    <t>7001-4 · OPT 1 In Training.</t>
  </si>
  <si>
    <t>7001-5 · Utility Operator 2 PT</t>
  </si>
  <si>
    <t>7001-6 · Asst. General Mgr/ Lead OPT</t>
  </si>
  <si>
    <t>7001-8 · Emergency Phone Coverage</t>
  </si>
  <si>
    <t>7001-90 · Laborer</t>
  </si>
  <si>
    <t>Total 7001 · Salaries</t>
  </si>
  <si>
    <t>7010 · Payroll Expenses Dir Dep Fee</t>
  </si>
  <si>
    <t>7020 · Payroll Taxes</t>
  </si>
  <si>
    <t>7021 · Workers Compensation Insur.</t>
  </si>
  <si>
    <t>7035 · Flexible Compensation</t>
  </si>
  <si>
    <t>7036 · Employee Insurance</t>
  </si>
  <si>
    <t>7042 · TRAINING</t>
  </si>
  <si>
    <t>Total 7000 · PERSONNEL</t>
  </si>
  <si>
    <t>7015 · DEPRECIATION EXPENSE</t>
  </si>
  <si>
    <t>7015-1 · Depreciation - Water</t>
  </si>
  <si>
    <t>7015-2 · Depreciation - Sewer</t>
  </si>
  <si>
    <t>Total 7015 · DEPRECIATION EXPENSE</t>
  </si>
  <si>
    <t>7050 · SERVICES and SUPPLIES</t>
  </si>
  <si>
    <t>7045 · Water Licenses/Fees</t>
  </si>
  <si>
    <t>7046 · Sewer Licenses/Fees</t>
  </si>
  <si>
    <t>7047 · Insurance</t>
  </si>
  <si>
    <t>7048 · Rents &amp; Leases</t>
  </si>
  <si>
    <t>7048-1 · Storage Building Lease</t>
  </si>
  <si>
    <t>7048-2 · Rent  Admin.</t>
  </si>
  <si>
    <t>7048-3 · Storage Building Expenses</t>
  </si>
  <si>
    <t>7048 · Rents &amp; Leases - Other</t>
  </si>
  <si>
    <t>Total 7048 · Rents &amp; Leases</t>
  </si>
  <si>
    <t>7049 · Utilities</t>
  </si>
  <si>
    <t>7051 · Communications</t>
  </si>
  <si>
    <t>7054 · Miscellaneous</t>
  </si>
  <si>
    <t>7056 · Publications</t>
  </si>
  <si>
    <t>7057 · Memberships</t>
  </si>
  <si>
    <t>7058 · Bank charges</t>
  </si>
  <si>
    <t>7059 · Office Furniture &amp; Equipment</t>
  </si>
  <si>
    <t>7060 · Office Expense &amp; Supplies</t>
  </si>
  <si>
    <t>7061 · PROFESSIONAL Services</t>
  </si>
  <si>
    <t>7061-1 · Accounting</t>
  </si>
  <si>
    <t>7061-2 · Legal</t>
  </si>
  <si>
    <t>7061-3 · Audit</t>
  </si>
  <si>
    <t>7061-4 · Comptroller Consultant</t>
  </si>
  <si>
    <t>7061-5 · Professional Services - Other</t>
  </si>
  <si>
    <t>Total 7061 · PROFESSIONAL Services</t>
  </si>
  <si>
    <t>7062 · EQUIPMENT RENTAL</t>
  </si>
  <si>
    <t>7063 · HOA/CSD Fees</t>
  </si>
  <si>
    <t>7065 · Travel &amp; Accomodations</t>
  </si>
  <si>
    <t>Total 7050 · SERVICES and SUPPLIES</t>
  </si>
  <si>
    <t>7200-1 · MAINTENANCE</t>
  </si>
  <si>
    <t>7203 · Water Maintenance</t>
  </si>
  <si>
    <t>7203-1 · WATER PRODUCTION</t>
  </si>
  <si>
    <t>72031.1 · Wells</t>
  </si>
  <si>
    <t>72031.2 · Electric</t>
  </si>
  <si>
    <t>72031.3 · Testing</t>
  </si>
  <si>
    <t>72031.4 · Other - water production</t>
  </si>
  <si>
    <t>Total 7203-1 · WATER PRODUCTION</t>
  </si>
  <si>
    <t>7203-2 · WATER DISTRIBUTION</t>
  </si>
  <si>
    <t>72032.1 · Distribution - Pipes</t>
  </si>
  <si>
    <t>72032.2 · Booster Stations</t>
  </si>
  <si>
    <t>72032.3 · Electric</t>
  </si>
  <si>
    <t>72032.4 · Meter Maintenance</t>
  </si>
  <si>
    <t>72032.5 · Storage Tanks</t>
  </si>
  <si>
    <t>72032.6 · Other - water distribution</t>
  </si>
  <si>
    <t>72032.7 · Leachfield Electric</t>
  </si>
  <si>
    <t>Total 7203-2 · WATER DISTRIBUTION</t>
  </si>
  <si>
    <t>Total 7203 · Water Maintenance</t>
  </si>
  <si>
    <t>7209 · SEWER SYSTEM</t>
  </si>
  <si>
    <t>7209-2 · Disposal/Treatment</t>
  </si>
  <si>
    <t>7209-3 · Testing - sewer</t>
  </si>
  <si>
    <t>7209-4 · Septic tank maintenance</t>
  </si>
  <si>
    <t>7209-5 · Septic Pumping</t>
  </si>
  <si>
    <t>7209-6 · Sewer System - Other</t>
  </si>
  <si>
    <t>Total 7209 · SEWER SYSTEM</t>
  </si>
  <si>
    <t>7210 · GENERAL MAINTENANCE</t>
  </si>
  <si>
    <t>7202 · Maintenance-Structure &amp; Grounds</t>
  </si>
  <si>
    <t>7210-1 · Equipment &amp; Tools</t>
  </si>
  <si>
    <t>7210-2 · Auto Fuel &amp; Maintenance</t>
  </si>
  <si>
    <t>7210-4 · Miscellaneous</t>
  </si>
  <si>
    <t>7210-5 · Maintenance Supplies</t>
  </si>
  <si>
    <t>Total 7210 · GENERAL MAINTENANCE</t>
  </si>
  <si>
    <t>Total 7200-1 · MAINTENANCE</t>
  </si>
  <si>
    <t>8003 · ENGINEERING STUDIES</t>
  </si>
  <si>
    <t>8003-1 · General Engineering</t>
  </si>
  <si>
    <t>8003-10 · Master Plan</t>
  </si>
  <si>
    <t>8003-11 · Leachfield Studies</t>
  </si>
  <si>
    <t>8003-2 · Rate Study</t>
  </si>
  <si>
    <t>8003-3 · System Mapping</t>
  </si>
  <si>
    <t>8003-9 · Groundwater Management</t>
  </si>
  <si>
    <t>Total 8003 · ENGINEERING STUDIES</t>
  </si>
  <si>
    <t>8051 · Water &amp; Sewer Oper Contingency</t>
  </si>
  <si>
    <t>Total 7200 · Operating Expenses</t>
  </si>
  <si>
    <t>8500 · CAPITAL PROJECTS-WATER</t>
  </si>
  <si>
    <t>8528 · Vehicle &amp; Large Equipment - WTR</t>
  </si>
  <si>
    <t>8529 · Water Supply Prj - Well 33</t>
  </si>
  <si>
    <t>8533 · Distribution System Improvement</t>
  </si>
  <si>
    <t>8534 · Trailer Mounted Generator</t>
  </si>
  <si>
    <t>8535 · Well 29 Improvements</t>
  </si>
  <si>
    <t>8600 · Capital Improvement Cont. - WTR</t>
  </si>
  <si>
    <t>8700 · Fixed Asset Offset Account</t>
  </si>
  <si>
    <t>Total 8500 · CAPITAL PROJECTS-WATER</t>
  </si>
  <si>
    <t>8501 · CAPITAL PROJECTS-SEWER</t>
  </si>
  <si>
    <t>8523 · Falling Water Leachfield Proj</t>
  </si>
  <si>
    <t>8524 · Backup Leachfield</t>
  </si>
  <si>
    <t>8525 · Windsong Leach Field</t>
  </si>
  <si>
    <t>8536 · Vehicle &amp; Large Equipment - SWR</t>
  </si>
  <si>
    <t>8601 · Capital Improvement Cont. - SWR</t>
  </si>
  <si>
    <t>Total 8501 · CAPITAL PROJECTS-SEWER</t>
  </si>
  <si>
    <t>8800 · OPERATIONAL EXP- WTR RESERVE</t>
  </si>
  <si>
    <t>8800-1 · Rate Study</t>
  </si>
  <si>
    <t>8800-2 · System Development Charge Study</t>
  </si>
  <si>
    <t>8800-3 · Phase 1 of Meter Replacement</t>
  </si>
  <si>
    <t>8800-4 · Booster Station Maint.</t>
  </si>
  <si>
    <t>Total 8800 · OPERATIONAL EXP- WTR RESERVE</t>
  </si>
  <si>
    <t>8900 · OPERATIONAL EXP- SWR RESERVE</t>
  </si>
  <si>
    <t>8900-1 · Rate Study</t>
  </si>
  <si>
    <t>8900-2 · System Development Charge Study</t>
  </si>
  <si>
    <t>Total 8900 · OPERATIONAL EXP- SWR RESERVE</t>
  </si>
  <si>
    <t>Net Ordinary Income</t>
  </si>
  <si>
    <t>Other Income</t>
  </si>
  <si>
    <t>9200 · RESTRICTED INC. - Water &amp; Sewer</t>
  </si>
  <si>
    <t>9201 · Fee Income -Connection Fees</t>
  </si>
  <si>
    <t>9203 · Water consumption charges</t>
  </si>
  <si>
    <t>9204 · Interest income - Reserve</t>
  </si>
  <si>
    <t>Total 9200 · RESTRICTED INC. - Water &amp; Sewer</t>
  </si>
  <si>
    <t>Total Other Income</t>
  </si>
  <si>
    <t>Net Income</t>
  </si>
  <si>
    <t>Jul '19 - Jun 20</t>
  </si>
  <si>
    <t xml:space="preserve">Difference </t>
  </si>
  <si>
    <t>8527 Booster Station Upgrades</t>
  </si>
  <si>
    <t>(+) or (-)</t>
  </si>
  <si>
    <t>7200 · EXPENSES</t>
  </si>
  <si>
    <t xml:space="preserve">8537 . Well Abondonment </t>
  </si>
  <si>
    <t>Checking/Savings</t>
  </si>
  <si>
    <t>1003 · Plumas Checking - OPERATING</t>
  </si>
  <si>
    <t>1004 · Fidelity Investments</t>
  </si>
  <si>
    <t>Total Capital Expenses</t>
  </si>
  <si>
    <t>CAPITAL ASSESTS</t>
  </si>
  <si>
    <t>Gold Mountain CSD</t>
  </si>
  <si>
    <t>Wages Worksheet</t>
  </si>
  <si>
    <t>Position</t>
  </si>
  <si>
    <t>$/Hour</t>
  </si>
  <si>
    <t>Hours</t>
  </si>
  <si>
    <t>Total $</t>
  </si>
  <si>
    <t>General Manager</t>
  </si>
  <si>
    <t>Administrative Manager</t>
  </si>
  <si>
    <t>Clerical Assisstant</t>
  </si>
  <si>
    <t>Operator 2 PT</t>
  </si>
  <si>
    <t>raised $2.00/hr</t>
  </si>
  <si>
    <t>see worksheet</t>
  </si>
  <si>
    <t>Fire Wage Worksheet</t>
  </si>
  <si>
    <t>Hours per year</t>
  </si>
  <si>
    <t>Wage per hour</t>
  </si>
  <si>
    <t>total</t>
  </si>
  <si>
    <t>hrs/pp</t>
  </si>
  <si>
    <t>Manager</t>
  </si>
  <si>
    <t>Coordinator</t>
  </si>
  <si>
    <t>On Call expense ( based on hourly wage)</t>
  </si>
  <si>
    <t>`</t>
  </si>
  <si>
    <t>Operator in Training</t>
  </si>
  <si>
    <t xml:space="preserve">Hourly Wage </t>
  </si>
  <si>
    <t xml:space="preserve">Administrative Manager </t>
  </si>
  <si>
    <t>Total Expense</t>
  </si>
  <si>
    <t>Total 9100 · Operational Reserve - Expenses</t>
  </si>
  <si>
    <t>9100-2 · Study Expanding QAV to Cert</t>
  </si>
  <si>
    <t>9100-1 · Fire Pipelines - Study</t>
  </si>
  <si>
    <t>9100 · Operational Reserve - Expenses</t>
  </si>
  <si>
    <t>Total 9000 · Capital Reserve - Expenses</t>
  </si>
  <si>
    <t>9000-7 · Fire Flow - Upgrade</t>
  </si>
  <si>
    <t>9000-6 · Future Hydrants</t>
  </si>
  <si>
    <t>9000-5 · Communications System - Upgrade</t>
  </si>
  <si>
    <t>9000-4 · Quick Attack Vehicle - Upgrades</t>
  </si>
  <si>
    <t>9000-3 · Fire Truck Connections BS 2 &amp; 6</t>
  </si>
  <si>
    <t>9000-2 · Water Tank Hydrant</t>
  </si>
  <si>
    <t>9000-1 · Community Bldg/Firehouse</t>
  </si>
  <si>
    <t>9000 · Capital Reserve - Expenses</t>
  </si>
  <si>
    <t>Total 1004 · Fidelity Investments</t>
  </si>
  <si>
    <t>1004 · Fidelity Investments - Other</t>
  </si>
  <si>
    <t>1003 · Reserve for Fuel Break Maint.</t>
  </si>
  <si>
    <t>1002 · Reserved for Annexation</t>
  </si>
  <si>
    <t>Total 8900 · Capital Projects</t>
  </si>
  <si>
    <t>8900-20 · Fuel Break Maintenance Reserve</t>
  </si>
  <si>
    <t>8900-2 · Fire Flow Infrastructure</t>
  </si>
  <si>
    <t>8900-1 · Quick Attack Vehicle Improve</t>
  </si>
  <si>
    <t>8900 · Capital Projects</t>
  </si>
  <si>
    <t>7500 · Operating Contingency</t>
  </si>
  <si>
    <t>Total 7250 · Special Projects</t>
  </si>
  <si>
    <t>7250-5 · Master Plan</t>
  </si>
  <si>
    <t>7250-4 · Fire Protection Consultant</t>
  </si>
  <si>
    <t>7250-2 · Hazardous Fuel Program</t>
  </si>
  <si>
    <t>7250-1 · Tatical Emergency Response Plan</t>
  </si>
  <si>
    <t>7250 · Special Projects</t>
  </si>
  <si>
    <t>Total 7000 · Expenditures</t>
  </si>
  <si>
    <t>7058 · Bank Charges</t>
  </si>
  <si>
    <t>7050 · Emergency Notification System</t>
  </si>
  <si>
    <t>7040 · Volunteer Fire Fighter Support</t>
  </si>
  <si>
    <t>7030 · Community Awareness &amp; Education</t>
  </si>
  <si>
    <t>7025 · Attack Vehicle Maintenance</t>
  </si>
  <si>
    <t>7020 · Fire Protection Contract</t>
  </si>
  <si>
    <t>7015 · Misc, Equipment &amp; Supplies</t>
  </si>
  <si>
    <t>7014 · Payroll Taxes</t>
  </si>
  <si>
    <t>7013 · Wages Expense</t>
  </si>
  <si>
    <t>7010 · Admin Fee - W&amp;S</t>
  </si>
  <si>
    <t>7000 · Expenditures</t>
  </si>
  <si>
    <t>5004 · Interest Income</t>
  </si>
  <si>
    <t>5001 · Fire Protection Revenue</t>
  </si>
  <si>
    <t>Annual Total</t>
  </si>
  <si>
    <t>Total:</t>
  </si>
  <si>
    <t>Days per year</t>
  </si>
  <si>
    <t>Sub Total:</t>
  </si>
  <si>
    <t>Total Wages:</t>
  </si>
  <si>
    <t>Employee</t>
  </si>
  <si>
    <t>Benefits Calculation</t>
  </si>
  <si>
    <t>Leap Operator/Asst. GM</t>
  </si>
  <si>
    <t>Leap Operator/Asst. GM:  Wage Worksheet</t>
  </si>
  <si>
    <t xml:space="preserve">Gold Mountain CSD: </t>
  </si>
  <si>
    <t>added</t>
  </si>
  <si>
    <t>Jul '20 - Jun 21</t>
  </si>
  <si>
    <t>Fire Operating Budget  2020/2021</t>
  </si>
  <si>
    <t>Fire Capital Reserve Budget 2020/2021</t>
  </si>
  <si>
    <t>raised $1.89/hr</t>
  </si>
  <si>
    <t>No change</t>
  </si>
  <si>
    <t>Wage Calculations 2020/2021</t>
  </si>
  <si>
    <t>increased to20 hrs per week</t>
  </si>
  <si>
    <t>Water &amp; Sewer Capital Income Budget 2020/2021</t>
  </si>
  <si>
    <t>NEW</t>
  </si>
  <si>
    <t>8800-5  Vehicle Replacement</t>
  </si>
  <si>
    <t>7209-1 · Transmission -PIPES</t>
  </si>
  <si>
    <t>Water &amp; Sewer Capital Reserve Budget 2020/2021</t>
  </si>
  <si>
    <t>Water &amp; Sewer Operating Budget 2020/2021</t>
  </si>
  <si>
    <t>8539 . Exploratory Wells</t>
  </si>
  <si>
    <t>8540. Well 36</t>
  </si>
  <si>
    <t>8541. Well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</si>
</sst>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&quot;$&quot;#,##0"/>
    <numFmt numFmtId="166" formatCode="0.0%"/>
    <numFmt numFmtId="167" formatCode="0_)"/>
    <numFmt numFmtId="168" formatCode="&quot;$&quot;#,##0.00"/>
    <numFmt numFmtId="169" formatCode="0.0"/>
    <numFmt numFmtId="170" formatCode="#,##0.0_);\(#,##0.0\)"/>
    <numFmt numFmtId="171" formatCode="_(&quot;$&quot;* #,##0_);_(&quot;$&quot;* \(#,##0\);_(&quot;$&quot;* &quot;-&quot;??_);_(@_)"/>
    <numFmt numFmtId="172" formatCode="#,##0.000000000000_);\(#,##0.000000000000\)"/>
  </numFmts>
  <fonts count="2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indexed="8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8" fillId="0" borderId="0"/>
  </cellStyleXfs>
  <cellXfs count="318">
    <xf numFmtId="0" fontId="0" fillId="0" borderId="0" xfId="0"/>
    <xf numFmtId="0" fontId="3" fillId="0" borderId="0" xfId="0" applyFont="1" applyFill="1"/>
    <xf numFmtId="49" fontId="1" fillId="0" borderId="0" xfId="0" applyNumberFormat="1" applyFont="1" applyFill="1"/>
    <xf numFmtId="49" fontId="0" fillId="0" borderId="0" xfId="0" applyNumberFormat="1" applyFill="1" applyBorder="1" applyAlignment="1">
      <alignment horizontal="centerContinuous"/>
    </xf>
    <xf numFmtId="49" fontId="0" fillId="0" borderId="0" xfId="0" applyNumberFormat="1" applyFill="1"/>
    <xf numFmtId="0" fontId="0" fillId="0" borderId="0" xfId="0" applyFill="1"/>
    <xf numFmtId="49" fontId="1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2" fillId="0" borderId="0" xfId="0" applyNumberFormat="1" applyFont="1" applyFill="1" applyBorder="1"/>
    <xf numFmtId="164" fontId="0" fillId="0" borderId="0" xfId="0" applyNumberFormat="1" applyFill="1"/>
    <xf numFmtId="4" fontId="0" fillId="0" borderId="0" xfId="0" applyNumberFormat="1" applyFill="1"/>
    <xf numFmtId="0" fontId="1" fillId="0" borderId="0" xfId="0" applyFont="1" applyFill="1"/>
    <xf numFmtId="0" fontId="1" fillId="0" borderId="0" xfId="0" applyNumberFormat="1" applyFont="1" applyFill="1"/>
    <xf numFmtId="0" fontId="0" fillId="0" borderId="0" xfId="0" applyNumberFormat="1" applyFill="1"/>
    <xf numFmtId="49" fontId="1" fillId="0" borderId="1" xfId="0" applyNumberFormat="1" applyFont="1" applyFill="1" applyBorder="1"/>
    <xf numFmtId="164" fontId="2" fillId="0" borderId="1" xfId="0" applyNumberFormat="1" applyFont="1" applyFill="1" applyBorder="1"/>
    <xf numFmtId="49" fontId="2" fillId="0" borderId="1" xfId="0" applyNumberFormat="1" applyFont="1" applyFill="1" applyBorder="1"/>
    <xf numFmtId="0" fontId="0" fillId="0" borderId="1" xfId="0" applyFill="1" applyBorder="1"/>
    <xf numFmtId="0" fontId="3" fillId="0" borderId="1" xfId="0" applyFont="1" applyFill="1" applyBorder="1"/>
    <xf numFmtId="4" fontId="3" fillId="0" borderId="1" xfId="0" applyNumberFormat="1" applyFont="1" applyFill="1" applyBorder="1"/>
    <xf numFmtId="49" fontId="1" fillId="2" borderId="1" xfId="0" applyNumberFormat="1" applyFont="1" applyFill="1" applyBorder="1"/>
    <xf numFmtId="164" fontId="2" fillId="2" borderId="1" xfId="0" applyNumberFormat="1" applyFont="1" applyFill="1" applyBorder="1"/>
    <xf numFmtId="49" fontId="2" fillId="2" borderId="1" xfId="0" applyNumberFormat="1" applyFont="1" applyFill="1" applyBorder="1"/>
    <xf numFmtId="4" fontId="3" fillId="2" borderId="1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2" fillId="0" borderId="0" xfId="0" applyNumberFormat="1" applyFont="1" applyFill="1" applyBorder="1"/>
    <xf numFmtId="0" fontId="0" fillId="0" borderId="0" xfId="0" applyFill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49" fontId="1" fillId="2" borderId="3" xfId="0" applyNumberFormat="1" applyFont="1" applyFill="1" applyBorder="1"/>
    <xf numFmtId="164" fontId="2" fillId="2" borderId="3" xfId="0" applyNumberFormat="1" applyFont="1" applyFill="1" applyBorder="1"/>
    <xf numFmtId="49" fontId="2" fillId="2" borderId="3" xfId="0" applyNumberFormat="1" applyFont="1" applyFill="1" applyBorder="1"/>
    <xf numFmtId="4" fontId="3" fillId="2" borderId="3" xfId="0" applyNumberFormat="1" applyFont="1" applyFill="1" applyBorder="1"/>
    <xf numFmtId="49" fontId="1" fillId="0" borderId="4" xfId="0" applyNumberFormat="1" applyFont="1" applyFill="1" applyBorder="1"/>
    <xf numFmtId="164" fontId="2" fillId="0" borderId="4" xfId="0" applyNumberFormat="1" applyFont="1" applyFill="1" applyBorder="1"/>
    <xf numFmtId="49" fontId="2" fillId="0" borderId="4" xfId="0" applyNumberFormat="1" applyFont="1" applyFill="1" applyBorder="1"/>
    <xf numFmtId="4" fontId="3" fillId="0" borderId="4" xfId="0" applyNumberFormat="1" applyFont="1" applyFill="1" applyBorder="1"/>
    <xf numFmtId="49" fontId="1" fillId="2" borderId="5" xfId="0" applyNumberFormat="1" applyFont="1" applyFill="1" applyBorder="1"/>
    <xf numFmtId="164" fontId="2" fillId="2" borderId="5" xfId="0" applyNumberFormat="1" applyFont="1" applyFill="1" applyBorder="1"/>
    <xf numFmtId="49" fontId="2" fillId="2" borderId="5" xfId="0" applyNumberFormat="1" applyFont="1" applyFill="1" applyBorder="1"/>
    <xf numFmtId="4" fontId="3" fillId="2" borderId="5" xfId="0" applyNumberFormat="1" applyFont="1" applyFill="1" applyBorder="1"/>
    <xf numFmtId="49" fontId="1" fillId="2" borderId="6" xfId="0" applyNumberFormat="1" applyFont="1" applyFill="1" applyBorder="1"/>
    <xf numFmtId="164" fontId="2" fillId="2" borderId="6" xfId="0" applyNumberFormat="1" applyFont="1" applyFill="1" applyBorder="1"/>
    <xf numFmtId="49" fontId="2" fillId="2" borderId="6" xfId="0" applyNumberFormat="1" applyFont="1" applyFill="1" applyBorder="1"/>
    <xf numFmtId="4" fontId="3" fillId="2" borderId="6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1" fillId="0" borderId="0" xfId="0" applyNumberFormat="1" applyFont="1"/>
    <xf numFmtId="164" fontId="2" fillId="0" borderId="0" xfId="0" applyNumberFormat="1" applyFont="1"/>
    <xf numFmtId="164" fontId="2" fillId="0" borderId="7" xfId="0" applyNumberFormat="1" applyFont="1" applyBorder="1"/>
    <xf numFmtId="164" fontId="2" fillId="0" borderId="0" xfId="0" applyNumberFormat="1" applyFont="1" applyBorder="1"/>
    <xf numFmtId="49" fontId="7" fillId="0" borderId="0" xfId="0" applyNumberFormat="1" applyFont="1" applyAlignment="1"/>
    <xf numFmtId="49" fontId="1" fillId="0" borderId="6" xfId="0" applyNumberFormat="1" applyFont="1" applyFill="1" applyBorder="1"/>
    <xf numFmtId="164" fontId="2" fillId="0" borderId="6" xfId="0" applyNumberFormat="1" applyFont="1" applyFill="1" applyBorder="1"/>
    <xf numFmtId="49" fontId="2" fillId="0" borderId="6" xfId="0" applyNumberFormat="1" applyFont="1" applyFill="1" applyBorder="1"/>
    <xf numFmtId="4" fontId="3" fillId="0" borderId="6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/>
    <xf numFmtId="49" fontId="1" fillId="2" borderId="11" xfId="0" applyNumberFormat="1" applyFont="1" applyFill="1" applyBorder="1" applyAlignment="1"/>
    <xf numFmtId="49" fontId="1" fillId="2" borderId="12" xfId="0" applyNumberFormat="1" applyFont="1" applyFill="1" applyBorder="1" applyAlignment="1"/>
    <xf numFmtId="49" fontId="1" fillId="2" borderId="13" xfId="0" applyNumberFormat="1" applyFont="1" applyFill="1" applyBorder="1" applyAlignment="1"/>
    <xf numFmtId="49" fontId="1" fillId="2" borderId="14" xfId="0" applyNumberFormat="1" applyFont="1" applyFill="1" applyBorder="1"/>
    <xf numFmtId="164" fontId="2" fillId="2" borderId="14" xfId="0" applyNumberFormat="1" applyFont="1" applyFill="1" applyBorder="1"/>
    <xf numFmtId="49" fontId="2" fillId="2" borderId="14" xfId="0" applyNumberFormat="1" applyFont="1" applyFill="1" applyBorder="1"/>
    <xf numFmtId="4" fontId="3" fillId="2" borderId="14" xfId="0" applyNumberFormat="1" applyFont="1" applyFill="1" applyBorder="1"/>
    <xf numFmtId="0" fontId="0" fillId="0" borderId="0" xfId="0" applyBorder="1"/>
    <xf numFmtId="49" fontId="1" fillId="0" borderId="0" xfId="0" applyNumberFormat="1" applyFont="1" applyBorder="1"/>
    <xf numFmtId="44" fontId="3" fillId="2" borderId="3" xfId="0" applyNumberFormat="1" applyFont="1" applyFill="1" applyBorder="1"/>
    <xf numFmtId="44" fontId="2" fillId="2" borderId="18" xfId="2" applyFont="1" applyFill="1" applyBorder="1"/>
    <xf numFmtId="44" fontId="2" fillId="0" borderId="1" xfId="2" applyFont="1" applyBorder="1"/>
    <xf numFmtId="49" fontId="2" fillId="0" borderId="1" xfId="0" applyNumberFormat="1" applyFont="1" applyBorder="1"/>
    <xf numFmtId="164" fontId="2" fillId="0" borderId="1" xfId="0" applyNumberFormat="1" applyFont="1" applyBorder="1"/>
    <xf numFmtId="49" fontId="1" fillId="0" borderId="1" xfId="0" applyNumberFormat="1" applyFont="1" applyBorder="1"/>
    <xf numFmtId="44" fontId="2" fillId="0" borderId="0" xfId="2" applyFont="1"/>
    <xf numFmtId="49" fontId="2" fillId="0" borderId="0" xfId="0" applyNumberFormat="1" applyFont="1"/>
    <xf numFmtId="44" fontId="2" fillId="2" borderId="1" xfId="2" applyFont="1" applyFill="1" applyBorder="1"/>
    <xf numFmtId="44" fontId="0" fillId="0" borderId="0" xfId="2" applyFont="1" applyFill="1"/>
    <xf numFmtId="44" fontId="3" fillId="2" borderId="1" xfId="2" applyFont="1" applyFill="1" applyBorder="1"/>
    <xf numFmtId="0" fontId="3" fillId="2" borderId="1" xfId="0" applyFont="1" applyFill="1" applyBorder="1"/>
    <xf numFmtId="44" fontId="3" fillId="0" borderId="1" xfId="2" applyFont="1" applyFill="1" applyBorder="1"/>
    <xf numFmtId="0" fontId="1" fillId="0" borderId="0" xfId="0" applyFont="1"/>
    <xf numFmtId="164" fontId="1" fillId="2" borderId="1" xfId="0" applyNumberFormat="1" applyFont="1" applyFill="1" applyBorder="1"/>
    <xf numFmtId="0" fontId="0" fillId="2" borderId="1" xfId="0" applyNumberFormat="1" applyFill="1" applyBorder="1"/>
    <xf numFmtId="0" fontId="1" fillId="2" borderId="1" xfId="0" applyNumberFormat="1" applyFont="1" applyFill="1" applyBorder="1"/>
    <xf numFmtId="4" fontId="3" fillId="0" borderId="1" xfId="0" applyNumberFormat="1" applyFont="1" applyBorder="1"/>
    <xf numFmtId="0" fontId="3" fillId="0" borderId="0" xfId="0" applyFont="1"/>
    <xf numFmtId="0" fontId="3" fillId="0" borderId="1" xfId="0" applyFont="1" applyBorder="1"/>
    <xf numFmtId="0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Continuous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2" fillId="0" borderId="0" xfId="0" applyNumberFormat="1" applyFont="1" applyBorder="1"/>
    <xf numFmtId="0" fontId="13" fillId="0" borderId="0" xfId="0" applyFont="1" applyBorder="1"/>
    <xf numFmtId="49" fontId="1" fillId="0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7" fillId="2" borderId="0" xfId="0" applyNumberFormat="1" applyFont="1" applyFill="1" applyAlignment="1"/>
    <xf numFmtId="164" fontId="2" fillId="0" borderId="0" xfId="0" applyNumberFormat="1" applyFont="1" applyFill="1"/>
    <xf numFmtId="49" fontId="7" fillId="0" borderId="1" xfId="0" applyNumberFormat="1" applyFont="1" applyFill="1" applyBorder="1" applyAlignment="1"/>
    <xf numFmtId="49" fontId="1" fillId="2" borderId="4" xfId="0" applyNumberFormat="1" applyFont="1" applyFill="1" applyBorder="1"/>
    <xf numFmtId="164" fontId="2" fillId="2" borderId="4" xfId="0" applyNumberFormat="1" applyFont="1" applyFill="1" applyBorder="1"/>
    <xf numFmtId="49" fontId="2" fillId="2" borderId="4" xfId="0" applyNumberFormat="1" applyFont="1" applyFill="1" applyBorder="1"/>
    <xf numFmtId="4" fontId="3" fillId="2" borderId="4" xfId="0" applyNumberFormat="1" applyFont="1" applyFill="1" applyBorder="1"/>
    <xf numFmtId="44" fontId="3" fillId="0" borderId="1" xfId="2" applyFont="1" applyBorder="1"/>
    <xf numFmtId="0" fontId="16" fillId="0" borderId="0" xfId="0" applyFont="1" applyFill="1" applyBorder="1" applyAlignment="1">
      <alignment horizontal="center" vertical="center" wrapText="1"/>
    </xf>
    <xf numFmtId="4" fontId="0" fillId="0" borderId="0" xfId="0" applyNumberFormat="1"/>
    <xf numFmtId="0" fontId="16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8" fillId="0" borderId="0" xfId="0" applyFont="1" applyBorder="1" applyAlignment="1">
      <alignment horizontal="center" wrapText="1"/>
    </xf>
    <xf numFmtId="0" fontId="16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wrapText="1"/>
    </xf>
    <xf numFmtId="165" fontId="10" fillId="0" borderId="0" xfId="0" applyNumberFormat="1" applyFont="1" applyFill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166" fontId="10" fillId="0" borderId="0" xfId="0" applyNumberFormat="1" applyFont="1" applyFill="1" applyBorder="1" applyAlignment="1" applyProtection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9" fillId="0" borderId="8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165" fontId="10" fillId="0" borderId="0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167" fontId="10" fillId="0" borderId="0" xfId="0" applyNumberFormat="1" applyFont="1" applyFill="1" applyBorder="1" applyAlignment="1" applyProtection="1">
      <alignment wrapText="1"/>
    </xf>
    <xf numFmtId="7" fontId="10" fillId="0" borderId="0" xfId="0" applyNumberFormat="1" applyFont="1" applyFill="1" applyBorder="1" applyAlignment="1" applyProtection="1">
      <alignment wrapText="1"/>
    </xf>
    <xf numFmtId="0" fontId="10" fillId="0" borderId="0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center" wrapText="1"/>
    </xf>
    <xf numFmtId="0" fontId="10" fillId="0" borderId="0" xfId="0" applyFont="1" applyFill="1" applyAlignment="1">
      <alignment wrapText="1"/>
    </xf>
    <xf numFmtId="0" fontId="10" fillId="0" borderId="1" xfId="0" applyFont="1" applyBorder="1" applyAlignment="1">
      <alignment horizontal="left" wrapText="1"/>
    </xf>
    <xf numFmtId="168" fontId="10" fillId="0" borderId="1" xfId="0" applyNumberFormat="1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 wrapText="1"/>
    </xf>
    <xf numFmtId="165" fontId="10" fillId="0" borderId="1" xfId="0" applyNumberFormat="1" applyFont="1" applyFill="1" applyBorder="1" applyAlignment="1">
      <alignment horizontal="center" wrapText="1"/>
    </xf>
    <xf numFmtId="3" fontId="10" fillId="0" borderId="1" xfId="0" quotePrefix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top" wrapText="1"/>
    </xf>
    <xf numFmtId="165" fontId="16" fillId="0" borderId="0" xfId="0" applyNumberFormat="1" applyFont="1" applyAlignment="1">
      <alignment horizontal="left" wrapText="1"/>
    </xf>
    <xf numFmtId="168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65" fontId="10" fillId="0" borderId="1" xfId="0" applyNumberFormat="1" applyFont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0" xfId="0" applyFont="1" applyFill="1" applyAlignment="1">
      <alignment horizontal="center" wrapText="1"/>
    </xf>
    <xf numFmtId="0" fontId="19" fillId="0" borderId="0" xfId="0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7" fontId="10" fillId="0" borderId="0" xfId="0" applyNumberFormat="1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right" wrapText="1"/>
    </xf>
    <xf numFmtId="168" fontId="10" fillId="0" borderId="0" xfId="0" applyNumberFormat="1" applyFont="1" applyAlignment="1">
      <alignment horizontal="center" wrapText="1"/>
    </xf>
    <xf numFmtId="4" fontId="9" fillId="0" borderId="1" xfId="0" applyNumberFormat="1" applyFont="1" applyBorder="1" applyAlignment="1">
      <alignment horizontal="left" wrapText="1"/>
    </xf>
    <xf numFmtId="4" fontId="10" fillId="0" borderId="1" xfId="0" applyNumberFormat="1" applyFont="1" applyBorder="1" applyAlignment="1">
      <alignment horizontal="left" wrapText="1"/>
    </xf>
    <xf numFmtId="4" fontId="9" fillId="0" borderId="0" xfId="0" applyNumberFormat="1" applyFont="1" applyBorder="1" applyAlignment="1">
      <alignment horizontal="left" wrapText="1"/>
    </xf>
    <xf numFmtId="168" fontId="10" fillId="0" borderId="1" xfId="0" applyNumberFormat="1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6" fillId="4" borderId="0" xfId="0" applyFont="1" applyFill="1" applyAlignment="1">
      <alignment wrapText="1"/>
    </xf>
    <xf numFmtId="4" fontId="10" fillId="4" borderId="1" xfId="0" applyNumberFormat="1" applyFont="1" applyFill="1" applyBorder="1" applyAlignment="1">
      <alignment horizontal="center" wrapText="1"/>
    </xf>
    <xf numFmtId="168" fontId="10" fillId="4" borderId="8" xfId="0" applyNumberFormat="1" applyFont="1" applyFill="1" applyBorder="1" applyAlignment="1">
      <alignment horizontal="center" wrapText="1"/>
    </xf>
    <xf numFmtId="165" fontId="10" fillId="4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4" fontId="10" fillId="0" borderId="1" xfId="0" applyNumberFormat="1" applyFont="1" applyBorder="1" applyAlignment="1">
      <alignment horizontal="center" wrapText="1"/>
    </xf>
    <xf numFmtId="168" fontId="10" fillId="0" borderId="8" xfId="2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168" fontId="16" fillId="0" borderId="0" xfId="0" applyNumberFormat="1" applyFont="1" applyFill="1" applyBorder="1" applyAlignment="1">
      <alignment horizontal="center" wrapText="1"/>
    </xf>
    <xf numFmtId="0" fontId="9" fillId="0" borderId="23" xfId="0" applyFont="1" applyBorder="1" applyAlignment="1">
      <alignment horizontal="left" wrapText="1"/>
    </xf>
    <xf numFmtId="165" fontId="9" fillId="0" borderId="22" xfId="0" applyNumberFormat="1" applyFont="1" applyBorder="1" applyAlignment="1">
      <alignment horizontal="center" wrapText="1"/>
    </xf>
    <xf numFmtId="0" fontId="10" fillId="4" borderId="11" xfId="0" applyFont="1" applyFill="1" applyBorder="1" applyAlignment="1">
      <alignment horizontal="left" wrapText="1"/>
    </xf>
    <xf numFmtId="0" fontId="10" fillId="4" borderId="12" xfId="0" applyFont="1" applyFill="1" applyBorder="1" applyAlignment="1">
      <alignment horizontal="left" wrapText="1"/>
    </xf>
    <xf numFmtId="0" fontId="9" fillId="4" borderId="12" xfId="0" applyFont="1" applyFill="1" applyBorder="1" applyAlignment="1">
      <alignment horizontal="left" wrapText="1"/>
    </xf>
    <xf numFmtId="165" fontId="9" fillId="4" borderId="13" xfId="0" applyNumberFormat="1" applyFont="1" applyFill="1" applyBorder="1" applyAlignment="1">
      <alignment horizontal="center" wrapText="1"/>
    </xf>
    <xf numFmtId="165" fontId="9" fillId="0" borderId="0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left" wrapText="1"/>
    </xf>
    <xf numFmtId="9" fontId="9" fillId="0" borderId="1" xfId="3" applyFont="1" applyFill="1" applyBorder="1" applyAlignment="1">
      <alignment horizontal="left" wrapText="1"/>
    </xf>
    <xf numFmtId="4" fontId="10" fillId="0" borderId="0" xfId="0" applyNumberFormat="1" applyFont="1" applyFill="1" applyBorder="1" applyAlignment="1">
      <alignment horizontal="left" wrapText="1"/>
    </xf>
    <xf numFmtId="168" fontId="10" fillId="0" borderId="0" xfId="0" applyNumberFormat="1" applyFont="1" applyFill="1" applyBorder="1" applyAlignment="1">
      <alignment horizontal="left" wrapText="1"/>
    </xf>
    <xf numFmtId="4" fontId="9" fillId="0" borderId="0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44" fontId="10" fillId="0" borderId="1" xfId="2" applyFont="1" applyFill="1" applyBorder="1" applyAlignment="1">
      <alignment horizontal="center" wrapText="1"/>
    </xf>
    <xf numFmtId="168" fontId="10" fillId="0" borderId="0" xfId="0" applyNumberFormat="1" applyFont="1" applyFill="1" applyBorder="1" applyAlignment="1">
      <alignment horizontal="center" wrapText="1"/>
    </xf>
    <xf numFmtId="165" fontId="10" fillId="0" borderId="0" xfId="0" applyNumberFormat="1" applyFont="1" applyFill="1" applyBorder="1" applyAlignment="1">
      <alignment horizontal="center" wrapText="1"/>
    </xf>
    <xf numFmtId="4" fontId="10" fillId="0" borderId="0" xfId="0" applyNumberFormat="1" applyFont="1" applyFill="1" applyBorder="1" applyAlignment="1">
      <alignment horizontal="center" wrapText="1"/>
    </xf>
    <xf numFmtId="4" fontId="19" fillId="0" borderId="0" xfId="0" applyNumberFormat="1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left" wrapText="1"/>
    </xf>
    <xf numFmtId="4" fontId="19" fillId="0" borderId="0" xfId="0" applyNumberFormat="1" applyFont="1" applyFill="1" applyBorder="1" applyAlignment="1">
      <alignment horizontal="center" wrapText="1"/>
    </xf>
    <xf numFmtId="3" fontId="16" fillId="0" borderId="0" xfId="0" applyNumberFormat="1" applyFont="1" applyFill="1" applyBorder="1" applyAlignment="1">
      <alignment wrapText="1"/>
    </xf>
    <xf numFmtId="42" fontId="16" fillId="0" borderId="0" xfId="2" applyNumberFormat="1" applyFont="1" applyFill="1" applyBorder="1" applyAlignment="1">
      <alignment horizontal="center" wrapText="1"/>
    </xf>
    <xf numFmtId="44" fontId="9" fillId="2" borderId="1" xfId="2" applyFont="1" applyFill="1" applyBorder="1" applyAlignment="1">
      <alignment horizontal="left" wrapText="1"/>
    </xf>
    <xf numFmtId="4" fontId="10" fillId="0" borderId="0" xfId="0" applyNumberFormat="1" applyFont="1" applyFill="1" applyBorder="1" applyAlignment="1">
      <alignment horizontal="right" wrapText="1"/>
    </xf>
    <xf numFmtId="169" fontId="10" fillId="0" borderId="0" xfId="0" applyNumberFormat="1" applyFont="1" applyFill="1" applyBorder="1" applyAlignment="1">
      <alignment horizontal="left" wrapText="1"/>
    </xf>
    <xf numFmtId="4" fontId="17" fillId="0" borderId="0" xfId="0" applyNumberFormat="1" applyFont="1" applyFill="1" applyBorder="1" applyAlignment="1">
      <alignment wrapText="1"/>
    </xf>
    <xf numFmtId="37" fontId="16" fillId="0" borderId="0" xfId="2" applyNumberFormat="1" applyFont="1" applyFill="1" applyBorder="1" applyAlignment="1">
      <alignment horizontal="right" wrapText="1"/>
    </xf>
    <xf numFmtId="168" fontId="10" fillId="0" borderId="0" xfId="2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left" wrapText="1"/>
    </xf>
    <xf numFmtId="0" fontId="10" fillId="0" borderId="1" xfId="5" applyFont="1" applyBorder="1" applyAlignment="1">
      <alignment horizontal="center" wrapText="1"/>
    </xf>
    <xf numFmtId="170" fontId="16" fillId="0" borderId="0" xfId="0" applyNumberFormat="1" applyFont="1" applyFill="1" applyBorder="1" applyAlignment="1">
      <alignment wrapText="1"/>
    </xf>
    <xf numFmtId="42" fontId="16" fillId="0" borderId="0" xfId="0" applyNumberFormat="1" applyFont="1" applyFill="1" applyBorder="1" applyAlignment="1">
      <alignment wrapText="1"/>
    </xf>
    <xf numFmtId="0" fontId="15" fillId="0" borderId="1" xfId="0" applyFont="1" applyBorder="1" applyAlignment="1">
      <alignment horizontal="center" wrapText="1"/>
    </xf>
    <xf numFmtId="44" fontId="10" fillId="0" borderId="0" xfId="2" applyFont="1" applyFill="1" applyBorder="1" applyAlignment="1">
      <alignment horizontal="center" wrapText="1"/>
    </xf>
    <xf numFmtId="0" fontId="10" fillId="4" borderId="1" xfId="5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wrapText="1"/>
    </xf>
    <xf numFmtId="1" fontId="10" fillId="0" borderId="0" xfId="0" applyNumberFormat="1" applyFont="1" applyFill="1" applyBorder="1" applyAlignment="1">
      <alignment horizontal="center" wrapText="1"/>
    </xf>
    <xf numFmtId="165" fontId="9" fillId="0" borderId="0" xfId="0" applyNumberFormat="1" applyFont="1" applyFill="1" applyBorder="1" applyAlignment="1">
      <alignment wrapText="1"/>
    </xf>
    <xf numFmtId="165" fontId="16" fillId="0" borderId="0" xfId="0" applyNumberFormat="1" applyFont="1" applyBorder="1" applyAlignment="1">
      <alignment wrapText="1"/>
    </xf>
    <xf numFmtId="168" fontId="9" fillId="0" borderId="0" xfId="0" applyNumberFormat="1" applyFont="1" applyFill="1" applyBorder="1" applyAlignment="1">
      <alignment horizontal="center" wrapText="1"/>
    </xf>
    <xf numFmtId="168" fontId="9" fillId="0" borderId="0" xfId="0" applyNumberFormat="1" applyFont="1" applyBorder="1" applyAlignment="1">
      <alignment horizontal="center" wrapText="1"/>
    </xf>
    <xf numFmtId="0" fontId="10" fillId="0" borderId="0" xfId="4" applyFont="1" applyFill="1" applyBorder="1" applyAlignment="1">
      <alignment wrapText="1"/>
    </xf>
    <xf numFmtId="166" fontId="10" fillId="0" borderId="0" xfId="4" applyNumberFormat="1" applyFont="1" applyFill="1" applyBorder="1" applyAlignment="1" applyProtection="1">
      <alignment horizontal="center" wrapText="1"/>
    </xf>
    <xf numFmtId="0" fontId="10" fillId="0" borderId="0" xfId="4" applyFont="1" applyFill="1" applyBorder="1" applyAlignment="1">
      <alignment horizontal="center" wrapText="1"/>
    </xf>
    <xf numFmtId="165" fontId="10" fillId="0" borderId="0" xfId="4" applyNumberFormat="1" applyFont="1" applyFill="1" applyBorder="1" applyAlignment="1">
      <alignment horizontal="center" wrapText="1"/>
    </xf>
    <xf numFmtId="3" fontId="10" fillId="0" borderId="0" xfId="4" applyNumberFormat="1" applyFont="1" applyFill="1" applyBorder="1" applyAlignment="1">
      <alignment horizontal="center" wrapText="1"/>
    </xf>
    <xf numFmtId="1" fontId="10" fillId="0" borderId="0" xfId="4" applyNumberFormat="1" applyFont="1" applyFill="1" applyBorder="1" applyAlignment="1">
      <alignment horizontal="center" wrapText="1"/>
    </xf>
    <xf numFmtId="168" fontId="16" fillId="0" borderId="0" xfId="0" applyNumberFormat="1" applyFont="1" applyAlignment="1">
      <alignment wrapText="1"/>
    </xf>
    <xf numFmtId="168" fontId="9" fillId="0" borderId="0" xfId="0" applyNumberFormat="1" applyFont="1" applyFill="1" applyBorder="1" applyAlignment="1">
      <alignment horizontal="right" wrapText="1"/>
    </xf>
    <xf numFmtId="0" fontId="9" fillId="0" borderId="0" xfId="0" applyFont="1" applyAlignment="1">
      <alignment horizontal="center" wrapText="1"/>
    </xf>
    <xf numFmtId="168" fontId="9" fillId="0" borderId="0" xfId="0" applyNumberFormat="1" applyFont="1" applyAlignment="1">
      <alignment wrapText="1"/>
    </xf>
    <xf numFmtId="168" fontId="16" fillId="0" borderId="0" xfId="0" applyNumberFormat="1" applyFont="1" applyFill="1" applyBorder="1" applyAlignment="1">
      <alignment wrapText="1"/>
    </xf>
    <xf numFmtId="168" fontId="16" fillId="0" borderId="0" xfId="0" applyNumberFormat="1" applyFont="1" applyBorder="1" applyAlignment="1">
      <alignment wrapText="1"/>
    </xf>
    <xf numFmtId="4" fontId="19" fillId="0" borderId="0" xfId="0" applyNumberFormat="1" applyFont="1" applyFill="1" applyBorder="1" applyAlignment="1">
      <alignment wrapText="1"/>
    </xf>
    <xf numFmtId="7" fontId="19" fillId="0" borderId="0" xfId="0" applyNumberFormat="1" applyFont="1" applyFill="1" applyBorder="1" applyAlignment="1">
      <alignment horizontal="center" wrapText="1"/>
    </xf>
    <xf numFmtId="4" fontId="16" fillId="0" borderId="0" xfId="0" applyNumberFormat="1" applyFont="1" applyFill="1" applyBorder="1" applyAlignment="1">
      <alignment wrapText="1"/>
    </xf>
    <xf numFmtId="0" fontId="16" fillId="0" borderId="0" xfId="0" applyFont="1" applyFill="1" applyAlignment="1">
      <alignment horizontal="center" wrapText="1"/>
    </xf>
    <xf numFmtId="4" fontId="19" fillId="0" borderId="0" xfId="0" applyNumberFormat="1" applyFont="1" applyBorder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wrapText="1"/>
    </xf>
    <xf numFmtId="4" fontId="16" fillId="0" borderId="0" xfId="0" applyNumberFormat="1" applyFont="1" applyBorder="1" applyAlignment="1">
      <alignment wrapText="1"/>
    </xf>
    <xf numFmtId="4" fontId="18" fillId="0" borderId="0" xfId="0" applyNumberFormat="1" applyFont="1" applyBorder="1" applyAlignment="1">
      <alignment horizontal="center" wrapText="1"/>
    </xf>
    <xf numFmtId="4" fontId="16" fillId="0" borderId="0" xfId="0" applyNumberFormat="1" applyFont="1" applyBorder="1" applyAlignment="1">
      <alignment horizontal="center" wrapText="1"/>
    </xf>
    <xf numFmtId="0" fontId="10" fillId="0" borderId="0" xfId="0" quotePrefix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right" wrapText="1"/>
    </xf>
    <xf numFmtId="2" fontId="16" fillId="0" borderId="0" xfId="0" applyNumberFormat="1" applyFont="1" applyFill="1" applyBorder="1" applyAlignment="1">
      <alignment wrapText="1"/>
    </xf>
    <xf numFmtId="168" fontId="9" fillId="0" borderId="0" xfId="0" applyNumberFormat="1" applyFont="1" applyFill="1" applyBorder="1" applyAlignment="1">
      <alignment wrapText="1"/>
    </xf>
    <xf numFmtId="166" fontId="10" fillId="0" borderId="0" xfId="0" applyNumberFormat="1" applyFont="1" applyFill="1" applyBorder="1" applyAlignment="1" applyProtection="1">
      <alignment horizontal="left" wrapText="1"/>
    </xf>
    <xf numFmtId="0" fontId="15" fillId="0" borderId="0" xfId="0" applyFont="1" applyFill="1" applyBorder="1" applyAlignment="1">
      <alignment wrapText="1"/>
    </xf>
    <xf numFmtId="39" fontId="16" fillId="0" borderId="0" xfId="1" applyNumberFormat="1" applyFont="1" applyFill="1" applyBorder="1" applyAlignment="1">
      <alignment horizontal="center" vertical="center" wrapText="1"/>
    </xf>
    <xf numFmtId="168" fontId="15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wrapText="1"/>
    </xf>
    <xf numFmtId="44" fontId="16" fillId="0" borderId="0" xfId="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wrapText="1"/>
    </xf>
    <xf numFmtId="4" fontId="16" fillId="0" borderId="0" xfId="0" applyNumberFormat="1" applyFont="1" applyFill="1" applyBorder="1" applyAlignment="1">
      <alignment horizontal="center" wrapText="1"/>
    </xf>
    <xf numFmtId="44" fontId="16" fillId="0" borderId="0" xfId="2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8" fontId="16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44" fontId="16" fillId="0" borderId="0" xfId="2" applyFont="1" applyFill="1" applyBorder="1" applyAlignment="1">
      <alignment horizontal="center" wrapText="1"/>
    </xf>
    <xf numFmtId="44" fontId="16" fillId="0" borderId="0" xfId="2" applyFont="1" applyFill="1" applyBorder="1" applyAlignment="1">
      <alignment wrapText="1"/>
    </xf>
    <xf numFmtId="0" fontId="10" fillId="0" borderId="0" xfId="0" applyFont="1" applyFill="1" applyBorder="1" applyAlignment="1">
      <alignment vertical="center" wrapText="1"/>
    </xf>
    <xf numFmtId="44" fontId="10" fillId="0" borderId="0" xfId="2" applyFont="1" applyBorder="1" applyAlignment="1">
      <alignment horizontal="left" wrapText="1"/>
    </xf>
    <xf numFmtId="2" fontId="16" fillId="0" borderId="1" xfId="0" applyNumberFormat="1" applyFont="1" applyBorder="1" applyAlignment="1">
      <alignment horizontal="center" wrapText="1"/>
    </xf>
    <xf numFmtId="44" fontId="16" fillId="0" borderId="1" xfId="2" applyFont="1" applyBorder="1" applyAlignment="1">
      <alignment horizontal="center" wrapText="1"/>
    </xf>
    <xf numFmtId="5" fontId="16" fillId="0" borderId="1" xfId="2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5" fontId="15" fillId="4" borderId="1" xfId="2" applyNumberFormat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wrapText="1"/>
    </xf>
    <xf numFmtId="44" fontId="10" fillId="2" borderId="0" xfId="2" applyFont="1" applyFill="1" applyBorder="1" applyAlignment="1">
      <alignment horizontal="right" wrapText="1"/>
    </xf>
    <xf numFmtId="0" fontId="10" fillId="0" borderId="0" xfId="5" applyFont="1" applyFill="1" applyBorder="1" applyAlignment="1">
      <alignment horizontal="center" wrapText="1"/>
    </xf>
    <xf numFmtId="10" fontId="10" fillId="0" borderId="0" xfId="5" applyNumberFormat="1" applyFont="1" applyFill="1" applyBorder="1" applyAlignment="1">
      <alignment horizontal="center" wrapText="1"/>
    </xf>
    <xf numFmtId="168" fontId="10" fillId="0" borderId="0" xfId="5" applyNumberFormat="1" applyFont="1" applyFill="1" applyBorder="1" applyAlignment="1">
      <alignment horizontal="center" wrapText="1"/>
    </xf>
    <xf numFmtId="5" fontId="10" fillId="0" borderId="0" xfId="5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0" borderId="0" xfId="0" applyFont="1" applyBorder="1" applyAlignment="1">
      <alignment wrapText="1"/>
    </xf>
    <xf numFmtId="4" fontId="9" fillId="0" borderId="11" xfId="0" applyNumberFormat="1" applyFont="1" applyFill="1" applyBorder="1" applyAlignment="1">
      <alignment horizontal="left" wrapText="1"/>
    </xf>
    <xf numFmtId="165" fontId="9" fillId="0" borderId="1" xfId="0" applyNumberFormat="1" applyFont="1" applyFill="1" applyBorder="1" applyAlignment="1">
      <alignment horizontal="center" wrapText="1"/>
    </xf>
    <xf numFmtId="165" fontId="9" fillId="5" borderId="1" xfId="0" applyNumberFormat="1" applyFont="1" applyFill="1" applyBorder="1" applyAlignment="1">
      <alignment horizontal="center" wrapText="1"/>
    </xf>
    <xf numFmtId="171" fontId="9" fillId="2" borderId="1" xfId="2" applyNumberFormat="1" applyFont="1" applyFill="1" applyBorder="1" applyAlignment="1">
      <alignment horizontal="left" wrapText="1"/>
    </xf>
    <xf numFmtId="171" fontId="10" fillId="0" borderId="1" xfId="2" applyNumberFormat="1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10" fillId="5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49" fontId="7" fillId="0" borderId="0" xfId="0" applyNumberFormat="1" applyFont="1" applyAlignment="1">
      <alignment horizontal="center"/>
    </xf>
    <xf numFmtId="0" fontId="10" fillId="0" borderId="0" xfId="0" applyFont="1" applyFill="1" applyBorder="1" applyAlignment="1">
      <alignment horizontal="left" vertical="top" wrapText="1"/>
    </xf>
    <xf numFmtId="44" fontId="3" fillId="0" borderId="0" xfId="2" applyFont="1" applyFill="1"/>
    <xf numFmtId="44" fontId="3" fillId="0" borderId="0" xfId="2" applyFont="1"/>
    <xf numFmtId="0" fontId="22" fillId="0" borderId="0" xfId="0" applyFont="1" applyAlignment="1">
      <alignment horizontal="center"/>
    </xf>
    <xf numFmtId="49" fontId="1" fillId="2" borderId="15" xfId="0" applyNumberFormat="1" applyFont="1" applyFill="1" applyBorder="1" applyAlignment="1">
      <alignment horizontal="left"/>
    </xf>
    <xf numFmtId="49" fontId="1" fillId="2" borderId="16" xfId="0" applyNumberFormat="1" applyFont="1" applyFill="1" applyBorder="1" applyAlignment="1">
      <alignment horizontal="left"/>
    </xf>
    <xf numFmtId="49" fontId="1" fillId="2" borderId="17" xfId="0" applyNumberFormat="1" applyFont="1" applyFill="1" applyBorder="1" applyAlignment="1">
      <alignment horizontal="left"/>
    </xf>
    <xf numFmtId="0" fontId="9" fillId="0" borderId="8" xfId="5" applyFont="1" applyBorder="1" applyAlignment="1">
      <alignment horizontal="center" wrapText="1"/>
    </xf>
    <xf numFmtId="0" fontId="9" fillId="0" borderId="9" xfId="5" applyFont="1" applyBorder="1" applyAlignment="1">
      <alignment horizontal="center" wrapText="1"/>
    </xf>
    <xf numFmtId="0" fontId="9" fillId="0" borderId="10" xfId="5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0" borderId="23" xfId="0" applyFont="1" applyFill="1" applyBorder="1" applyAlignment="1">
      <alignment horizontal="left" wrapText="1"/>
    </xf>
    <xf numFmtId="0" fontId="16" fillId="0" borderId="0" xfId="0" applyFont="1" applyAlignment="1">
      <alignment wrapText="1"/>
    </xf>
    <xf numFmtId="0" fontId="10" fillId="0" borderId="0" xfId="0" applyFont="1" applyFill="1" applyBorder="1" applyAlignment="1">
      <alignment horizontal="left" vertical="top" wrapText="1"/>
    </xf>
    <xf numFmtId="0" fontId="9" fillId="0" borderId="8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1" fillId="2" borderId="21" xfId="0" applyNumberFormat="1" applyFont="1" applyFill="1" applyBorder="1" applyAlignment="1">
      <alignment horizontal="left"/>
    </xf>
    <xf numFmtId="49" fontId="1" fillId="2" borderId="20" xfId="0" applyNumberFormat="1" applyFont="1" applyFill="1" applyBorder="1" applyAlignment="1">
      <alignment horizontal="left"/>
    </xf>
    <xf numFmtId="49" fontId="1" fillId="2" borderId="19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7" fillId="0" borderId="0" xfId="0" applyNumberFormat="1" applyFont="1" applyAlignment="1">
      <alignment horizontal="center"/>
    </xf>
    <xf numFmtId="49" fontId="1" fillId="0" borderId="24" xfId="0" applyNumberFormat="1" applyFont="1" applyFill="1" applyBorder="1"/>
    <xf numFmtId="164" fontId="2" fillId="0" borderId="24" xfId="0" applyNumberFormat="1" applyFont="1" applyFill="1" applyBorder="1"/>
    <xf numFmtId="49" fontId="2" fillId="0" borderId="24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39" fontId="0" fillId="0" borderId="0" xfId="0" applyNumberFormat="1"/>
    <xf numFmtId="172" fontId="0" fillId="0" borderId="0" xfId="0" applyNumberFormat="1"/>
  </cellXfs>
  <cellStyles count="6">
    <cellStyle name="Bad" xfId="4" builtinId="27"/>
    <cellStyle name="Comma" xfId="1" builtinId="3"/>
    <cellStyle name="Currency" xfId="2" builtinId="4"/>
    <cellStyle name="Normal" xfId="0" builtinId="0"/>
    <cellStyle name="Normal_Rate Comparison Calculator" xfId="5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e Capital Budget (2)"/>
      <sheetName val="Fire Operating Budget"/>
      <sheetName val="Fire Capital Budget"/>
    </sheetNames>
    <sheetDataSet>
      <sheetData sheetId="0" refreshError="1"/>
      <sheetData sheetId="1" refreshError="1"/>
      <sheetData sheetId="2">
        <row r="19">
          <cell r="E19">
            <v>0</v>
          </cell>
          <cell r="G19">
            <v>1146.8900000000001</v>
          </cell>
          <cell r="I19">
            <v>0</v>
          </cell>
          <cell r="K19">
            <v>0</v>
          </cell>
          <cell r="M19">
            <v>0</v>
          </cell>
          <cell r="O19">
            <v>0</v>
          </cell>
          <cell r="Q19">
            <v>0</v>
          </cell>
          <cell r="S19">
            <v>0</v>
          </cell>
          <cell r="U19">
            <v>0</v>
          </cell>
          <cell r="W19">
            <v>0</v>
          </cell>
          <cell r="Y19">
            <v>2694.94</v>
          </cell>
          <cell r="AA19">
            <v>338158.17</v>
          </cell>
        </row>
        <row r="23">
          <cell r="E23">
            <v>0</v>
          </cell>
          <cell r="G23">
            <v>0</v>
          </cell>
          <cell r="I23">
            <v>0</v>
          </cell>
          <cell r="K23">
            <v>0</v>
          </cell>
          <cell r="M23">
            <v>0</v>
          </cell>
          <cell r="O23">
            <v>0</v>
          </cell>
          <cell r="Q23">
            <v>0</v>
          </cell>
          <cell r="S23">
            <v>0</v>
          </cell>
          <cell r="U23">
            <v>0</v>
          </cell>
          <cell r="W23">
            <v>0</v>
          </cell>
          <cell r="Y23">
            <v>0</v>
          </cell>
          <cell r="AA23">
            <v>11500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61"/>
  <sheetViews>
    <sheetView workbookViewId="0">
      <pane xSplit="9" ySplit="2" topLeftCell="AH21" activePane="bottomRight" state="frozenSplit"/>
      <selection pane="topRight" activeCell="J1" sqref="J1"/>
      <selection pane="bottomLeft" activeCell="A3" sqref="A3"/>
      <selection pane="bottomRight" sqref="A1:AE11"/>
    </sheetView>
  </sheetViews>
  <sheetFormatPr defaultColWidth="8.85546875" defaultRowHeight="15" x14ac:dyDescent="0.25"/>
  <cols>
    <col min="1" max="5" width="3" style="13" customWidth="1"/>
    <col min="6" max="6" width="3.85546875" style="13" customWidth="1"/>
    <col min="7" max="8" width="3" style="13" customWidth="1"/>
    <col min="9" max="9" width="27.28515625" style="13" customWidth="1"/>
    <col min="10" max="10" width="7.85546875" style="14" hidden="1" customWidth="1"/>
    <col min="11" max="11" width="2.28515625" style="14" hidden="1" customWidth="1"/>
    <col min="12" max="12" width="7.5703125" style="14" hidden="1" customWidth="1"/>
    <col min="13" max="13" width="2.28515625" style="14" hidden="1" customWidth="1"/>
    <col min="14" max="14" width="7.5703125" style="14" hidden="1" customWidth="1"/>
    <col min="15" max="15" width="2.28515625" style="14" hidden="1" customWidth="1"/>
    <col min="16" max="16" width="7.85546875" style="14" hidden="1" customWidth="1"/>
    <col min="17" max="17" width="2.28515625" style="14" hidden="1" customWidth="1"/>
    <col min="18" max="18" width="7.5703125" style="14" hidden="1" customWidth="1"/>
    <col min="19" max="19" width="2.28515625" style="14" hidden="1" customWidth="1"/>
    <col min="20" max="20" width="7.5703125" style="14" hidden="1" customWidth="1"/>
    <col min="21" max="21" width="2.28515625" style="14" hidden="1" customWidth="1"/>
    <col min="22" max="22" width="7.85546875" style="14" hidden="1" customWidth="1"/>
    <col min="23" max="23" width="2.28515625" style="14" hidden="1" customWidth="1"/>
    <col min="24" max="24" width="7.5703125" style="14" hidden="1" customWidth="1"/>
    <col min="25" max="25" width="2.28515625" style="14" hidden="1" customWidth="1"/>
    <col min="26" max="26" width="7.5703125" style="14" hidden="1" customWidth="1"/>
    <col min="27" max="27" width="2.28515625" style="14" hidden="1" customWidth="1"/>
    <col min="28" max="28" width="7.5703125" style="14" hidden="1" customWidth="1"/>
    <col min="29" max="29" width="2.28515625" style="14" hidden="1" customWidth="1"/>
    <col min="30" max="30" width="7.5703125" style="14" hidden="1" customWidth="1"/>
    <col min="31" max="31" width="2.28515625" style="14" hidden="1" customWidth="1"/>
    <col min="32" max="32" width="7.85546875" style="14" hidden="1" customWidth="1"/>
    <col min="33" max="33" width="2.28515625" style="14" hidden="1" customWidth="1"/>
    <col min="34" max="34" width="11.140625" style="14" bestFit="1" customWidth="1"/>
    <col min="35" max="35" width="11.5703125" style="5" customWidth="1"/>
    <col min="36" max="36" width="10.28515625" style="1" customWidth="1"/>
    <col min="37" max="37" width="8.85546875" style="5"/>
    <col min="38" max="38" width="10.7109375" style="5" bestFit="1" customWidth="1"/>
    <col min="39" max="16384" width="8.85546875" style="5"/>
  </cols>
  <sheetData>
    <row r="1" spans="1:3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J1" s="5"/>
    </row>
    <row r="2" spans="1:36" s="8" customFormat="1" x14ac:dyDescent="0.25"/>
    <row r="3" spans="1:3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J3" s="5"/>
    </row>
    <row r="4" spans="1:3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J4" s="5"/>
    </row>
    <row r="5" spans="1:3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J5" s="5"/>
    </row>
    <row r="6" spans="1:3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J6" s="5"/>
    </row>
    <row r="7" spans="1:3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J7" s="5"/>
    </row>
    <row r="8" spans="1:3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J8" s="5"/>
    </row>
    <row r="9" spans="1:3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J9" s="5"/>
    </row>
    <row r="10" spans="1:3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J10" s="5"/>
    </row>
    <row r="11" spans="1:3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J11" s="5"/>
    </row>
    <row r="12" spans="1:36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J12" s="5"/>
    </row>
    <row r="13" spans="1:3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J13" s="5"/>
    </row>
    <row r="14" spans="1:3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J14" s="5"/>
    </row>
    <row r="15" spans="1:3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J15" s="5"/>
    </row>
    <row r="16" spans="1:3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J16" s="5"/>
    </row>
    <row r="17" spans="1:3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J17" s="5"/>
    </row>
    <row r="18" spans="1:3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J18" s="5"/>
    </row>
    <row r="19" spans="1:3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J19" s="5"/>
    </row>
    <row r="20" spans="1:3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J20" s="5"/>
    </row>
    <row r="21" spans="1:3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J21" s="5"/>
    </row>
    <row r="22" spans="1:3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J22" s="5"/>
    </row>
    <row r="23" spans="1:3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J23" s="5"/>
    </row>
    <row r="24" spans="1:3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J24" s="5"/>
    </row>
    <row r="25" spans="1:3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J25" s="5"/>
    </row>
    <row r="26" spans="1:3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J26" s="5"/>
    </row>
    <row r="27" spans="1:3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J27" s="5"/>
    </row>
    <row r="28" spans="1:38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J28" s="5"/>
    </row>
    <row r="29" spans="1:38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J29" s="5"/>
    </row>
    <row r="30" spans="1:38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J30" s="5"/>
    </row>
    <row r="31" spans="1:38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J31" s="5"/>
    </row>
    <row r="32" spans="1:38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J32" s="5"/>
      <c r="AL32" s="10"/>
    </row>
    <row r="33" spans="1:4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J33" s="5"/>
    </row>
    <row r="34" spans="1:4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J34" s="5"/>
    </row>
    <row r="35" spans="1:44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J35" s="5"/>
    </row>
    <row r="36" spans="1:4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J36" s="5"/>
    </row>
    <row r="37" spans="1:44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J37" s="5"/>
    </row>
    <row r="38" spans="1:4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J38" s="5"/>
    </row>
    <row r="39" spans="1:4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J39" s="5"/>
    </row>
    <row r="40" spans="1:4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J40" s="5"/>
      <c r="AR40" s="10"/>
    </row>
    <row r="41" spans="1:4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J41" s="5"/>
      <c r="AN41" s="11"/>
      <c r="AQ41" s="11"/>
    </row>
    <row r="42" spans="1:4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J42" s="5"/>
    </row>
    <row r="43" spans="1:4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J43" s="5"/>
    </row>
    <row r="44" spans="1:4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J44" s="5"/>
    </row>
    <row r="45" spans="1:4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J45" s="5"/>
    </row>
    <row r="46" spans="1:44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J46" s="5"/>
    </row>
    <row r="47" spans="1:44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J47" s="5"/>
    </row>
    <row r="48" spans="1:4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J48" s="5"/>
    </row>
    <row r="49" spans="1:36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J49" s="5"/>
    </row>
    <row r="50" spans="1:36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J50" s="5"/>
    </row>
    <row r="51" spans="1:36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J51" s="5"/>
    </row>
    <row r="52" spans="1:3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J52" s="5"/>
    </row>
    <row r="53" spans="1:36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J53" s="5"/>
    </row>
    <row r="54" spans="1:3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J54" s="5"/>
    </row>
    <row r="55" spans="1:3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J55" s="5"/>
    </row>
    <row r="56" spans="1:36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J56" s="5"/>
    </row>
    <row r="57" spans="1:36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J57" s="5"/>
    </row>
    <row r="58" spans="1:36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J58" s="5"/>
    </row>
    <row r="59" spans="1:36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J59" s="5"/>
    </row>
    <row r="60" spans="1:36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J60" s="5"/>
    </row>
    <row r="61" spans="1:36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J61" s="5"/>
    </row>
    <row r="62" spans="1:36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J62" s="5"/>
    </row>
    <row r="63" spans="1:36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J63" s="5"/>
    </row>
    <row r="64" spans="1:36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J64" s="5"/>
    </row>
    <row r="65" spans="1:3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J65" s="5"/>
    </row>
    <row r="66" spans="1:3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J66" s="5"/>
    </row>
    <row r="67" spans="1:3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J67" s="5"/>
    </row>
    <row r="68" spans="1:3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J68" s="5"/>
    </row>
    <row r="69" spans="1:36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J69" s="5"/>
    </row>
    <row r="70" spans="1:3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J70" s="5"/>
    </row>
    <row r="71" spans="1:3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J71" s="5"/>
    </row>
    <row r="72" spans="1:3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J72" s="5"/>
    </row>
    <row r="73" spans="1:3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J73" s="5"/>
    </row>
    <row r="74" spans="1:3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J74" s="5"/>
    </row>
    <row r="75" spans="1:3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J75" s="5"/>
    </row>
    <row r="76" spans="1:36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J76" s="5"/>
    </row>
    <row r="77" spans="1:36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J77" s="5"/>
    </row>
    <row r="78" spans="1:36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J78" s="5"/>
    </row>
    <row r="79" spans="1:36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J79" s="5"/>
    </row>
    <row r="80" spans="1:3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J80" s="5"/>
    </row>
    <row r="81" spans="1:36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J81" s="5"/>
    </row>
    <row r="82" spans="1:36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J82" s="5"/>
    </row>
    <row r="83" spans="1:36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J83" s="5"/>
    </row>
    <row r="84" spans="1:36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J84" s="5"/>
    </row>
    <row r="85" spans="1:36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J85" s="5"/>
    </row>
    <row r="86" spans="1:36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J86" s="5"/>
    </row>
    <row r="87" spans="1:36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J87" s="5"/>
    </row>
    <row r="88" spans="1:36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J88" s="5"/>
    </row>
    <row r="89" spans="1:36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J89" s="5"/>
    </row>
    <row r="90" spans="1:36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J90" s="5"/>
    </row>
    <row r="91" spans="1:36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J91" s="5"/>
    </row>
    <row r="92" spans="1:3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J92" s="5"/>
    </row>
    <row r="93" spans="1:3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J93" s="5"/>
    </row>
    <row r="94" spans="1:36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J94" s="5"/>
    </row>
    <row r="95" spans="1:36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J95" s="5"/>
    </row>
    <row r="96" spans="1:3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J96" s="5"/>
    </row>
    <row r="97" spans="1:38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J97" s="5"/>
    </row>
    <row r="98" spans="1:38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J98" s="5"/>
    </row>
    <row r="99" spans="1:38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J99" s="5"/>
    </row>
    <row r="100" spans="1:38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J100" s="5"/>
    </row>
    <row r="101" spans="1:38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J101" s="5"/>
    </row>
    <row r="102" spans="1:38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J102" s="5"/>
    </row>
    <row r="103" spans="1:38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J103" s="5"/>
    </row>
    <row r="104" spans="1:38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J104" s="5"/>
    </row>
    <row r="105" spans="1:38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J105" s="5"/>
    </row>
    <row r="106" spans="1:38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J106" s="5"/>
    </row>
    <row r="107" spans="1:38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J107" s="5"/>
    </row>
    <row r="108" spans="1:38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J108" s="5"/>
      <c r="AL108" s="11"/>
    </row>
    <row r="109" spans="1:38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J109" s="5"/>
    </row>
    <row r="110" spans="1:38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J110" s="5"/>
    </row>
    <row r="111" spans="1:38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J111" s="5"/>
    </row>
    <row r="112" spans="1:38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J112" s="5"/>
    </row>
    <row r="113" spans="1:36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J113" s="5"/>
    </row>
    <row r="114" spans="1:36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J114" s="5"/>
    </row>
    <row r="115" spans="1:36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J115" s="5"/>
    </row>
    <row r="116" spans="1:36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J116" s="5"/>
    </row>
    <row r="117" spans="1:36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J117" s="5"/>
    </row>
    <row r="118" spans="1:36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J118" s="5"/>
    </row>
    <row r="119" spans="1:36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J119" s="5"/>
    </row>
    <row r="120" spans="1:36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J120" s="5"/>
    </row>
    <row r="121" spans="1:36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J121" s="5"/>
    </row>
    <row r="122" spans="1:36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J122" s="5"/>
    </row>
    <row r="123" spans="1:36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J123" s="5"/>
    </row>
    <row r="124" spans="1:36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J124" s="5"/>
    </row>
    <row r="125" spans="1:36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J125" s="5"/>
    </row>
    <row r="126" spans="1:36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J126" s="5"/>
    </row>
    <row r="127" spans="1:36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J127" s="5"/>
    </row>
    <row r="128" spans="1:36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J128" s="5"/>
    </row>
    <row r="129" spans="1:36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J129" s="5"/>
    </row>
    <row r="130" spans="1:36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J130" s="5"/>
    </row>
    <row r="131" spans="1:36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J131" s="5"/>
    </row>
    <row r="132" spans="1:36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J132" s="5"/>
    </row>
    <row r="133" spans="1:36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J133" s="5"/>
    </row>
    <row r="134" spans="1:36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J134" s="5"/>
    </row>
    <row r="135" spans="1:36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J135" s="5"/>
    </row>
    <row r="136" spans="1:36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J136" s="5"/>
    </row>
    <row r="137" spans="1:36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J137" s="5"/>
    </row>
    <row r="138" spans="1:36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J138" s="5"/>
    </row>
    <row r="139" spans="1:36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J139" s="5"/>
    </row>
    <row r="140" spans="1:36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J140" s="5"/>
    </row>
    <row r="141" spans="1:36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J141" s="5"/>
    </row>
    <row r="142" spans="1:36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J142" s="5"/>
    </row>
    <row r="143" spans="1:36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J143" s="5"/>
    </row>
    <row r="144" spans="1:36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J144" s="5"/>
    </row>
    <row r="145" spans="1:38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J145" s="5"/>
    </row>
    <row r="146" spans="1:38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J146" s="5"/>
    </row>
    <row r="147" spans="1:38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J147" s="5"/>
    </row>
    <row r="148" spans="1:38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J148" s="5"/>
    </row>
    <row r="149" spans="1:38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J149" s="5"/>
    </row>
    <row r="150" spans="1:38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J150" s="5"/>
      <c r="AL150" s="11"/>
    </row>
    <row r="151" spans="1:38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J151" s="5"/>
      <c r="AL151" s="11"/>
    </row>
    <row r="152" spans="1:38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J152" s="5"/>
    </row>
    <row r="153" spans="1:38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J153" s="5"/>
    </row>
    <row r="154" spans="1:38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J154" s="5"/>
    </row>
    <row r="155" spans="1:38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J155" s="5"/>
    </row>
    <row r="156" spans="1:38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J156" s="5"/>
    </row>
    <row r="157" spans="1:38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J157" s="5"/>
    </row>
    <row r="158" spans="1:38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J158" s="5"/>
    </row>
    <row r="159" spans="1:38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J159" s="5"/>
    </row>
    <row r="160" spans="1:38" s="12" customFormat="1" ht="11.25" x14ac:dyDescent="0.2"/>
    <row r="161" spans="1:36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J161" s="5"/>
    </row>
  </sheetData>
  <pageMargins left="0.7" right="0.7" top="0.75" bottom="0.75" header="0.1" footer="0.3"/>
  <pageSetup orientation="portrait" verticalDpi="0" r:id="rId1"/>
  <headerFooter>
    <oddHeader>&amp;L&amp;"Arial,Bold"&amp;8 2:50 PM
&amp;"Arial,Bold"&amp;8 06/10/19
&amp;"Arial,Bold"&amp;8 Accrual Basis&amp;C&amp;"Arial,Bold"&amp;12 Gold Mountain CSD
&amp;"Arial,Bold"&amp;14 Profit &amp;&amp; Loss Budget Overview
&amp;"Arial,Bold"&amp;10 July 2018 through June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36"/>
  <sheetViews>
    <sheetView tabSelected="1" topLeftCell="F1" workbookViewId="0">
      <selection activeCell="AJ124" sqref="AJ124"/>
    </sheetView>
  </sheetViews>
  <sheetFormatPr defaultRowHeight="15" x14ac:dyDescent="0.25"/>
  <cols>
    <col min="1" max="1" width="0" hidden="1" customWidth="1"/>
    <col min="2" max="2" width="2.7109375" hidden="1" customWidth="1"/>
    <col min="3" max="3" width="3.28515625" hidden="1" customWidth="1"/>
    <col min="4" max="5" width="3.85546875" hidden="1" customWidth="1"/>
    <col min="6" max="6" width="3.7109375" customWidth="1"/>
    <col min="7" max="7" width="4.28515625" customWidth="1"/>
    <col min="9" max="9" width="25.28515625" customWidth="1"/>
    <col min="10" max="32" width="0" hidden="1" customWidth="1"/>
    <col min="33" max="33" width="2.7109375" hidden="1" customWidth="1"/>
    <col min="34" max="34" width="10.85546875" customWidth="1"/>
    <col min="35" max="35" width="11.5703125" customWidth="1"/>
    <col min="41" max="41" width="17.5703125" bestFit="1" customWidth="1"/>
  </cols>
  <sheetData>
    <row r="1" spans="1:36" ht="20.25" x14ac:dyDescent="0.3">
      <c r="I1" s="291" t="s">
        <v>175</v>
      </c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</row>
    <row r="2" spans="1:36" ht="18" x14ac:dyDescent="0.25">
      <c r="I2" s="53" t="s">
        <v>266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4" spans="1:36" ht="15.75" thickBot="1" x14ac:dyDescent="0.3">
      <c r="A4" s="2"/>
      <c r="B4" s="2"/>
      <c r="C4" s="2"/>
      <c r="D4" s="2"/>
      <c r="E4" s="2"/>
      <c r="F4" s="96"/>
      <c r="G4" s="96"/>
      <c r="H4" s="96"/>
      <c r="I4" s="96"/>
      <c r="J4" s="3"/>
      <c r="K4" s="4"/>
      <c r="L4" s="3"/>
      <c r="M4" s="4"/>
      <c r="N4" s="3"/>
      <c r="O4" s="4"/>
      <c r="P4" s="3"/>
      <c r="Q4" s="4"/>
      <c r="R4" s="3"/>
      <c r="S4" s="4"/>
      <c r="T4" s="3"/>
      <c r="U4" s="4"/>
      <c r="V4" s="3"/>
      <c r="W4" s="4"/>
      <c r="X4" s="3"/>
      <c r="Y4" s="4"/>
      <c r="Z4" s="3"/>
      <c r="AA4" s="4"/>
      <c r="AB4" s="3"/>
      <c r="AC4" s="4"/>
      <c r="AD4" s="3"/>
      <c r="AE4" s="4"/>
      <c r="AF4" s="3"/>
      <c r="AG4" s="4"/>
      <c r="AH4" s="97" t="s">
        <v>0</v>
      </c>
      <c r="AI4" s="97" t="s">
        <v>0</v>
      </c>
      <c r="AJ4" s="98" t="s">
        <v>165</v>
      </c>
    </row>
    <row r="5" spans="1:36" ht="24" thickTop="1" x14ac:dyDescent="0.25">
      <c r="A5" s="6"/>
      <c r="B5" s="6"/>
      <c r="C5" s="6"/>
      <c r="D5" s="6"/>
      <c r="E5" s="6"/>
      <c r="F5" s="96"/>
      <c r="G5" s="96"/>
      <c r="H5" s="96"/>
      <c r="I5" s="96"/>
      <c r="J5" s="25" t="s">
        <v>1</v>
      </c>
      <c r="K5" s="7"/>
      <c r="L5" s="25" t="s">
        <v>2</v>
      </c>
      <c r="M5" s="7"/>
      <c r="N5" s="25" t="s">
        <v>3</v>
      </c>
      <c r="O5" s="7"/>
      <c r="P5" s="25" t="s">
        <v>4</v>
      </c>
      <c r="Q5" s="7"/>
      <c r="R5" s="25" t="s">
        <v>5</v>
      </c>
      <c r="S5" s="7"/>
      <c r="T5" s="25" t="s">
        <v>6</v>
      </c>
      <c r="U5" s="7"/>
      <c r="V5" s="25" t="s">
        <v>7</v>
      </c>
      <c r="W5" s="7"/>
      <c r="X5" s="25" t="s">
        <v>8</v>
      </c>
      <c r="Y5" s="7"/>
      <c r="Z5" s="25" t="s">
        <v>9</v>
      </c>
      <c r="AA5" s="7"/>
      <c r="AB5" s="25" t="s">
        <v>10</v>
      </c>
      <c r="AC5" s="7"/>
      <c r="AD5" s="25" t="s">
        <v>11</v>
      </c>
      <c r="AE5" s="7"/>
      <c r="AF5" s="25" t="s">
        <v>12</v>
      </c>
      <c r="AG5" s="7"/>
      <c r="AH5" s="314" t="s">
        <v>164</v>
      </c>
      <c r="AI5" s="314" t="s">
        <v>254</v>
      </c>
      <c r="AJ5" s="100" t="s">
        <v>167</v>
      </c>
    </row>
    <row r="6" spans="1:36" hidden="1" x14ac:dyDescent="0.25">
      <c r="A6" s="2"/>
      <c r="B6" s="2"/>
      <c r="C6" s="2"/>
      <c r="D6" s="2"/>
      <c r="E6" s="2"/>
      <c r="F6" s="26" t="s">
        <v>13</v>
      </c>
      <c r="G6" s="26"/>
      <c r="H6" s="26"/>
      <c r="I6" s="26"/>
      <c r="J6" s="9"/>
      <c r="K6" s="27"/>
      <c r="L6" s="9"/>
      <c r="M6" s="27"/>
      <c r="N6" s="9"/>
      <c r="O6" s="27"/>
      <c r="P6" s="9"/>
      <c r="Q6" s="27"/>
      <c r="R6" s="9"/>
      <c r="S6" s="27"/>
      <c r="T6" s="9"/>
      <c r="U6" s="27"/>
      <c r="V6" s="9"/>
      <c r="W6" s="27"/>
      <c r="X6" s="9"/>
      <c r="Y6" s="27"/>
      <c r="Z6" s="9"/>
      <c r="AA6" s="27"/>
      <c r="AB6" s="9"/>
      <c r="AC6" s="27"/>
      <c r="AD6" s="9"/>
      <c r="AE6" s="27"/>
      <c r="AF6" s="9"/>
      <c r="AG6" s="27"/>
      <c r="AH6" s="9"/>
      <c r="AI6" s="28"/>
      <c r="AJ6" s="29"/>
    </row>
    <row r="7" spans="1:36" hidden="1" x14ac:dyDescent="0.25">
      <c r="A7" s="2"/>
      <c r="B7" s="2"/>
      <c r="C7" s="2"/>
      <c r="D7" s="2"/>
      <c r="E7" s="2"/>
      <c r="F7" s="26" t="s">
        <v>14</v>
      </c>
      <c r="G7" s="26"/>
      <c r="H7" s="26"/>
      <c r="I7" s="26"/>
      <c r="J7" s="9"/>
      <c r="K7" s="27"/>
      <c r="L7" s="9"/>
      <c r="M7" s="27"/>
      <c r="N7" s="9"/>
      <c r="O7" s="27"/>
      <c r="P7" s="9"/>
      <c r="Q7" s="27"/>
      <c r="R7" s="9"/>
      <c r="S7" s="27"/>
      <c r="T7" s="9"/>
      <c r="U7" s="27"/>
      <c r="V7" s="9"/>
      <c r="W7" s="27"/>
      <c r="X7" s="9"/>
      <c r="Y7" s="27"/>
      <c r="Z7" s="9"/>
      <c r="AA7" s="27"/>
      <c r="AB7" s="9"/>
      <c r="AC7" s="27"/>
      <c r="AD7" s="9"/>
      <c r="AE7" s="27"/>
      <c r="AF7" s="9"/>
      <c r="AG7" s="27"/>
      <c r="AH7" s="9"/>
      <c r="AI7" s="28"/>
      <c r="AJ7" s="29"/>
    </row>
    <row r="8" spans="1:36" x14ac:dyDescent="0.25">
      <c r="A8" s="2"/>
      <c r="B8" s="2"/>
      <c r="C8" s="2"/>
      <c r="D8" s="2"/>
      <c r="E8" s="2"/>
      <c r="F8" s="26" t="s">
        <v>15</v>
      </c>
      <c r="G8" s="26"/>
      <c r="H8" s="26"/>
      <c r="I8" s="26"/>
      <c r="J8" s="9"/>
      <c r="K8" s="27"/>
      <c r="L8" s="9"/>
      <c r="M8" s="27"/>
      <c r="N8" s="9"/>
      <c r="O8" s="27"/>
      <c r="P8" s="9"/>
      <c r="Q8" s="27"/>
      <c r="R8" s="9"/>
      <c r="S8" s="27"/>
      <c r="T8" s="9"/>
      <c r="U8" s="27"/>
      <c r="V8" s="9"/>
      <c r="W8" s="27"/>
      <c r="X8" s="9"/>
      <c r="Y8" s="27"/>
      <c r="Z8" s="9"/>
      <c r="AA8" s="27"/>
      <c r="AB8" s="9"/>
      <c r="AC8" s="27"/>
      <c r="AD8" s="9"/>
      <c r="AE8" s="27"/>
      <c r="AF8" s="9"/>
      <c r="AG8" s="27"/>
      <c r="AH8" s="9"/>
      <c r="AI8" s="28"/>
      <c r="AJ8" s="29"/>
    </row>
    <row r="9" spans="1:36" x14ac:dyDescent="0.25">
      <c r="A9" s="2"/>
      <c r="B9" s="2"/>
      <c r="C9" s="2"/>
      <c r="D9" s="2"/>
      <c r="E9" s="2"/>
      <c r="F9" s="15" t="s">
        <v>16</v>
      </c>
      <c r="G9" s="15"/>
      <c r="H9" s="15"/>
      <c r="I9" s="15"/>
      <c r="J9" s="16"/>
      <c r="K9" s="17"/>
      <c r="L9" s="16"/>
      <c r="M9" s="17"/>
      <c r="N9" s="16"/>
      <c r="O9" s="17"/>
      <c r="P9" s="16"/>
      <c r="Q9" s="17"/>
      <c r="R9" s="16"/>
      <c r="S9" s="17"/>
      <c r="T9" s="16"/>
      <c r="U9" s="17"/>
      <c r="V9" s="16"/>
      <c r="W9" s="17"/>
      <c r="X9" s="16"/>
      <c r="Y9" s="17"/>
      <c r="Z9" s="16"/>
      <c r="AA9" s="17"/>
      <c r="AB9" s="16"/>
      <c r="AC9" s="17"/>
      <c r="AD9" s="16"/>
      <c r="AE9" s="17"/>
      <c r="AF9" s="16"/>
      <c r="AG9" s="17"/>
      <c r="AH9" s="16"/>
      <c r="AI9" s="18"/>
      <c r="AJ9" s="19"/>
    </row>
    <row r="10" spans="1:36" x14ac:dyDescent="0.25">
      <c r="A10" s="2"/>
      <c r="B10" s="2"/>
      <c r="C10" s="2"/>
      <c r="D10" s="2"/>
      <c r="E10" s="2"/>
      <c r="F10" s="15"/>
      <c r="G10" s="15" t="s">
        <v>17</v>
      </c>
      <c r="H10" s="15"/>
      <c r="I10" s="15"/>
      <c r="J10" s="16">
        <v>42952</v>
      </c>
      <c r="K10" s="17"/>
      <c r="L10" s="16">
        <v>0</v>
      </c>
      <c r="M10" s="17"/>
      <c r="N10" s="16">
        <v>0</v>
      </c>
      <c r="O10" s="17"/>
      <c r="P10" s="16">
        <v>42952</v>
      </c>
      <c r="Q10" s="17"/>
      <c r="R10" s="16">
        <v>0</v>
      </c>
      <c r="S10" s="17"/>
      <c r="T10" s="16">
        <v>0</v>
      </c>
      <c r="U10" s="17"/>
      <c r="V10" s="16">
        <v>42952</v>
      </c>
      <c r="W10" s="17"/>
      <c r="X10" s="16">
        <v>0</v>
      </c>
      <c r="Y10" s="17"/>
      <c r="Z10" s="16">
        <v>0</v>
      </c>
      <c r="AA10" s="17"/>
      <c r="AB10" s="16">
        <v>0</v>
      </c>
      <c r="AC10" s="17"/>
      <c r="AD10" s="16">
        <v>0</v>
      </c>
      <c r="AE10" s="17"/>
      <c r="AF10" s="16">
        <v>42952</v>
      </c>
      <c r="AG10" s="17"/>
      <c r="AH10" s="16">
        <v>171808</v>
      </c>
      <c r="AI10" s="16">
        <f t="shared" ref="AI10:AI23" si="0">AH10</f>
        <v>171808</v>
      </c>
      <c r="AJ10" s="20">
        <f>+AI10-AH10</f>
        <v>0</v>
      </c>
    </row>
    <row r="11" spans="1:36" x14ac:dyDescent="0.25">
      <c r="A11" s="2"/>
      <c r="B11" s="2"/>
      <c r="C11" s="2"/>
      <c r="D11" s="2"/>
      <c r="E11" s="2"/>
      <c r="F11" s="15"/>
      <c r="G11" s="15" t="s">
        <v>18</v>
      </c>
      <c r="H11" s="15"/>
      <c r="I11" s="15"/>
      <c r="J11" s="16">
        <v>58587</v>
      </c>
      <c r="K11" s="17"/>
      <c r="L11" s="16">
        <v>0</v>
      </c>
      <c r="M11" s="17"/>
      <c r="N11" s="16">
        <v>0</v>
      </c>
      <c r="O11" s="17"/>
      <c r="P11" s="16">
        <v>58587</v>
      </c>
      <c r="Q11" s="17"/>
      <c r="R11" s="16">
        <v>0</v>
      </c>
      <c r="S11" s="17"/>
      <c r="T11" s="16">
        <v>0</v>
      </c>
      <c r="U11" s="17"/>
      <c r="V11" s="16">
        <v>58587</v>
      </c>
      <c r="W11" s="17"/>
      <c r="X11" s="16">
        <v>0</v>
      </c>
      <c r="Y11" s="17"/>
      <c r="Z11" s="16">
        <v>0</v>
      </c>
      <c r="AA11" s="17"/>
      <c r="AB11" s="16">
        <v>0</v>
      </c>
      <c r="AC11" s="17"/>
      <c r="AD11" s="16">
        <v>0</v>
      </c>
      <c r="AE11" s="17"/>
      <c r="AF11" s="16">
        <v>58587</v>
      </c>
      <c r="AG11" s="17"/>
      <c r="AH11" s="16">
        <v>234348</v>
      </c>
      <c r="AI11" s="16">
        <f t="shared" si="0"/>
        <v>234348</v>
      </c>
      <c r="AJ11" s="20">
        <f t="shared" ref="AJ11:AJ23" si="1">+AI11-AH11</f>
        <v>0</v>
      </c>
    </row>
    <row r="12" spans="1:36" x14ac:dyDescent="0.25">
      <c r="A12" s="2"/>
      <c r="B12" s="2"/>
      <c r="C12" s="2"/>
      <c r="D12" s="2"/>
      <c r="E12" s="2"/>
      <c r="F12" s="15"/>
      <c r="G12" s="15" t="s">
        <v>19</v>
      </c>
      <c r="H12" s="15"/>
      <c r="I12" s="15"/>
      <c r="J12" s="16">
        <v>11808.25</v>
      </c>
      <c r="K12" s="17"/>
      <c r="L12" s="16">
        <v>0</v>
      </c>
      <c r="M12" s="17"/>
      <c r="N12" s="16">
        <v>0</v>
      </c>
      <c r="O12" s="17"/>
      <c r="P12" s="16">
        <v>11808.25</v>
      </c>
      <c r="Q12" s="17"/>
      <c r="R12" s="16">
        <v>0</v>
      </c>
      <c r="S12" s="17"/>
      <c r="T12" s="16">
        <v>0</v>
      </c>
      <c r="U12" s="17"/>
      <c r="V12" s="16">
        <v>11808.25</v>
      </c>
      <c r="W12" s="17"/>
      <c r="X12" s="16">
        <v>0</v>
      </c>
      <c r="Y12" s="17"/>
      <c r="Z12" s="16">
        <v>0</v>
      </c>
      <c r="AA12" s="17"/>
      <c r="AB12" s="16">
        <v>0</v>
      </c>
      <c r="AC12" s="17"/>
      <c r="AD12" s="16">
        <v>0</v>
      </c>
      <c r="AE12" s="17"/>
      <c r="AF12" s="16">
        <v>11808.25</v>
      </c>
      <c r="AG12" s="17"/>
      <c r="AH12" s="16">
        <v>47233</v>
      </c>
      <c r="AI12" s="16">
        <f t="shared" si="0"/>
        <v>47233</v>
      </c>
      <c r="AJ12" s="20">
        <f t="shared" si="1"/>
        <v>0</v>
      </c>
    </row>
    <row r="13" spans="1:36" x14ac:dyDescent="0.25">
      <c r="A13" s="2"/>
      <c r="B13" s="2"/>
      <c r="C13" s="2"/>
      <c r="D13" s="2"/>
      <c r="E13" s="2"/>
      <c r="F13" s="15"/>
      <c r="G13" s="15" t="s">
        <v>20</v>
      </c>
      <c r="H13" s="15"/>
      <c r="I13" s="15"/>
      <c r="J13" s="16">
        <v>531</v>
      </c>
      <c r="K13" s="17"/>
      <c r="L13" s="16">
        <v>0</v>
      </c>
      <c r="M13" s="17"/>
      <c r="N13" s="16">
        <v>0</v>
      </c>
      <c r="O13" s="17"/>
      <c r="P13" s="16">
        <v>531</v>
      </c>
      <c r="Q13" s="17"/>
      <c r="R13" s="16">
        <v>0</v>
      </c>
      <c r="S13" s="17"/>
      <c r="T13" s="16">
        <v>0</v>
      </c>
      <c r="U13" s="17"/>
      <c r="V13" s="16">
        <v>531</v>
      </c>
      <c r="W13" s="17"/>
      <c r="X13" s="16">
        <v>0</v>
      </c>
      <c r="Y13" s="17"/>
      <c r="Z13" s="16">
        <v>0</v>
      </c>
      <c r="AA13" s="17"/>
      <c r="AB13" s="16">
        <v>0</v>
      </c>
      <c r="AC13" s="17"/>
      <c r="AD13" s="16">
        <v>0</v>
      </c>
      <c r="AE13" s="17"/>
      <c r="AF13" s="16">
        <v>531</v>
      </c>
      <c r="AG13" s="17"/>
      <c r="AH13" s="16">
        <v>2124</v>
      </c>
      <c r="AI13" s="16">
        <f t="shared" si="0"/>
        <v>2124</v>
      </c>
      <c r="AJ13" s="20">
        <f t="shared" si="1"/>
        <v>0</v>
      </c>
    </row>
    <row r="14" spans="1:36" x14ac:dyDescent="0.25">
      <c r="A14" s="2"/>
      <c r="B14" s="2"/>
      <c r="C14" s="2"/>
      <c r="D14" s="2"/>
      <c r="E14" s="2"/>
      <c r="F14" s="15" t="s">
        <v>21</v>
      </c>
      <c r="G14" s="15"/>
      <c r="H14" s="15"/>
      <c r="I14" s="15"/>
      <c r="J14" s="16">
        <f>ROUND(SUM(J9:J13),5)</f>
        <v>113878.25</v>
      </c>
      <c r="K14" s="17"/>
      <c r="L14" s="16">
        <f>ROUND(SUM(L9:L13),5)</f>
        <v>0</v>
      </c>
      <c r="M14" s="17"/>
      <c r="N14" s="16">
        <f>ROUND(SUM(N9:N13),5)</f>
        <v>0</v>
      </c>
      <c r="O14" s="17"/>
      <c r="P14" s="16">
        <f>ROUND(SUM(P9:P13),5)</f>
        <v>113878.25</v>
      </c>
      <c r="Q14" s="17"/>
      <c r="R14" s="16">
        <f>ROUND(SUM(R9:R13),5)</f>
        <v>0</v>
      </c>
      <c r="S14" s="17"/>
      <c r="T14" s="16">
        <f>ROUND(SUM(T9:T13),5)</f>
        <v>0</v>
      </c>
      <c r="U14" s="17"/>
      <c r="V14" s="16">
        <f>ROUND(SUM(V9:V13),5)</f>
        <v>113878.25</v>
      </c>
      <c r="W14" s="17"/>
      <c r="X14" s="16">
        <f>ROUND(SUM(X9:X13),5)</f>
        <v>0</v>
      </c>
      <c r="Y14" s="17"/>
      <c r="Z14" s="16">
        <f>ROUND(SUM(Z9:Z13),5)</f>
        <v>0</v>
      </c>
      <c r="AA14" s="17"/>
      <c r="AB14" s="16">
        <f>ROUND(SUM(AB9:AB13),5)</f>
        <v>0</v>
      </c>
      <c r="AC14" s="17"/>
      <c r="AD14" s="16">
        <f>ROUND(SUM(AD9:AD13),5)</f>
        <v>0</v>
      </c>
      <c r="AE14" s="17"/>
      <c r="AF14" s="16">
        <f>ROUND(SUM(AF9:AF13),5)</f>
        <v>113878.25</v>
      </c>
      <c r="AG14" s="17"/>
      <c r="AH14" s="16">
        <v>455513</v>
      </c>
      <c r="AI14" s="16">
        <f t="shared" si="0"/>
        <v>455513</v>
      </c>
      <c r="AJ14" s="20">
        <f t="shared" si="1"/>
        <v>0</v>
      </c>
    </row>
    <row r="15" spans="1:36" x14ac:dyDescent="0.25">
      <c r="A15" s="2"/>
      <c r="B15" s="2"/>
      <c r="C15" s="2"/>
      <c r="D15" s="2"/>
      <c r="E15" s="2"/>
      <c r="F15" s="15" t="s">
        <v>22</v>
      </c>
      <c r="G15" s="15"/>
      <c r="H15" s="15"/>
      <c r="I15" s="15"/>
      <c r="J15" s="16">
        <v>0</v>
      </c>
      <c r="K15" s="17"/>
      <c r="L15" s="16">
        <v>0</v>
      </c>
      <c r="M15" s="17"/>
      <c r="N15" s="16">
        <v>0</v>
      </c>
      <c r="O15" s="17"/>
      <c r="P15" s="16">
        <v>0</v>
      </c>
      <c r="Q15" s="17"/>
      <c r="R15" s="16">
        <v>0</v>
      </c>
      <c r="S15" s="17"/>
      <c r="T15" s="16">
        <v>0</v>
      </c>
      <c r="U15" s="17"/>
      <c r="V15" s="16">
        <v>0</v>
      </c>
      <c r="W15" s="17"/>
      <c r="X15" s="16">
        <v>0</v>
      </c>
      <c r="Y15" s="17"/>
      <c r="Z15" s="16">
        <v>0</v>
      </c>
      <c r="AA15" s="17"/>
      <c r="AB15" s="16">
        <v>0</v>
      </c>
      <c r="AC15" s="17"/>
      <c r="AD15" s="16">
        <v>0</v>
      </c>
      <c r="AE15" s="17"/>
      <c r="AF15" s="16">
        <v>2000</v>
      </c>
      <c r="AG15" s="17"/>
      <c r="AH15" s="16">
        <v>2000</v>
      </c>
      <c r="AI15" s="16">
        <f t="shared" si="0"/>
        <v>2000</v>
      </c>
      <c r="AJ15" s="20">
        <f t="shared" si="1"/>
        <v>0</v>
      </c>
    </row>
    <row r="16" spans="1:36" x14ac:dyDescent="0.25">
      <c r="A16" s="2"/>
      <c r="B16" s="2"/>
      <c r="C16" s="2"/>
      <c r="D16" s="2"/>
      <c r="E16" s="2"/>
      <c r="F16" s="15" t="s">
        <v>23</v>
      </c>
      <c r="G16" s="15"/>
      <c r="H16" s="15"/>
      <c r="I16" s="15"/>
      <c r="J16" s="16">
        <v>0</v>
      </c>
      <c r="K16" s="17"/>
      <c r="L16" s="16">
        <v>0</v>
      </c>
      <c r="M16" s="17"/>
      <c r="N16" s="16">
        <v>0</v>
      </c>
      <c r="O16" s="17"/>
      <c r="P16" s="16">
        <v>0</v>
      </c>
      <c r="Q16" s="17"/>
      <c r="R16" s="16">
        <v>0</v>
      </c>
      <c r="S16" s="17"/>
      <c r="T16" s="16">
        <v>0</v>
      </c>
      <c r="U16" s="17"/>
      <c r="V16" s="16">
        <v>0</v>
      </c>
      <c r="W16" s="17"/>
      <c r="X16" s="16">
        <v>0</v>
      </c>
      <c r="Y16" s="17"/>
      <c r="Z16" s="16">
        <v>0</v>
      </c>
      <c r="AA16" s="17"/>
      <c r="AB16" s="16">
        <v>0</v>
      </c>
      <c r="AC16" s="17"/>
      <c r="AD16" s="16">
        <v>0</v>
      </c>
      <c r="AE16" s="17"/>
      <c r="AF16" s="16">
        <v>21284</v>
      </c>
      <c r="AG16" s="17"/>
      <c r="AH16" s="16">
        <v>21284</v>
      </c>
      <c r="AI16" s="16">
        <f t="shared" si="0"/>
        <v>21284</v>
      </c>
      <c r="AJ16" s="20">
        <f t="shared" si="1"/>
        <v>0</v>
      </c>
    </row>
    <row r="17" spans="1:36" x14ac:dyDescent="0.25">
      <c r="A17" s="2"/>
      <c r="B17" s="2"/>
      <c r="C17" s="2"/>
      <c r="D17" s="2"/>
      <c r="E17" s="2"/>
      <c r="F17" s="15" t="s">
        <v>24</v>
      </c>
      <c r="G17" s="15"/>
      <c r="H17" s="15"/>
      <c r="I17" s="15"/>
      <c r="J17" s="16">
        <v>0</v>
      </c>
      <c r="K17" s="17"/>
      <c r="L17" s="16">
        <v>0</v>
      </c>
      <c r="M17" s="17"/>
      <c r="N17" s="16">
        <v>0</v>
      </c>
      <c r="O17" s="17"/>
      <c r="P17" s="16">
        <v>0</v>
      </c>
      <c r="Q17" s="17"/>
      <c r="R17" s="16">
        <v>0</v>
      </c>
      <c r="S17" s="17"/>
      <c r="T17" s="16">
        <v>0</v>
      </c>
      <c r="U17" s="17"/>
      <c r="V17" s="16"/>
      <c r="W17" s="17"/>
      <c r="X17" s="16"/>
      <c r="Y17" s="17"/>
      <c r="Z17" s="16"/>
      <c r="AA17" s="17"/>
      <c r="AB17" s="16"/>
      <c r="AC17" s="17"/>
      <c r="AD17" s="16"/>
      <c r="AE17" s="17"/>
      <c r="AF17" s="16"/>
      <c r="AG17" s="17"/>
      <c r="AH17" s="16">
        <v>0</v>
      </c>
      <c r="AI17" s="16">
        <f t="shared" si="0"/>
        <v>0</v>
      </c>
      <c r="AJ17" s="20">
        <f t="shared" si="1"/>
        <v>0</v>
      </c>
    </row>
    <row r="18" spans="1:36" x14ac:dyDescent="0.25">
      <c r="A18" s="2"/>
      <c r="B18" s="2"/>
      <c r="C18" s="2"/>
      <c r="D18" s="2"/>
      <c r="E18" s="2"/>
      <c r="F18" s="15" t="s">
        <v>25</v>
      </c>
      <c r="G18" s="15"/>
      <c r="H18" s="15"/>
      <c r="I18" s="15"/>
      <c r="J18" s="16">
        <v>0</v>
      </c>
      <c r="K18" s="17"/>
      <c r="L18" s="16">
        <v>0</v>
      </c>
      <c r="M18" s="17"/>
      <c r="N18" s="16">
        <v>0</v>
      </c>
      <c r="O18" s="17"/>
      <c r="P18" s="16">
        <v>0</v>
      </c>
      <c r="Q18" s="17"/>
      <c r="R18" s="16">
        <v>0</v>
      </c>
      <c r="S18" s="17"/>
      <c r="T18" s="16">
        <v>0</v>
      </c>
      <c r="U18" s="17"/>
      <c r="V18" s="16"/>
      <c r="W18" s="17"/>
      <c r="X18" s="16"/>
      <c r="Y18" s="17"/>
      <c r="Z18" s="16"/>
      <c r="AA18" s="17"/>
      <c r="AB18" s="16"/>
      <c r="AC18" s="17"/>
      <c r="AD18" s="16"/>
      <c r="AE18" s="17"/>
      <c r="AF18" s="16"/>
      <c r="AG18" s="17"/>
      <c r="AH18" s="16">
        <v>0</v>
      </c>
      <c r="AI18" s="16">
        <f t="shared" si="0"/>
        <v>0</v>
      </c>
      <c r="AJ18" s="20">
        <f t="shared" si="1"/>
        <v>0</v>
      </c>
    </row>
    <row r="19" spans="1:36" x14ac:dyDescent="0.25">
      <c r="A19" s="2"/>
      <c r="B19" s="2"/>
      <c r="C19" s="2"/>
      <c r="D19" s="2"/>
      <c r="E19" s="2"/>
      <c r="F19" s="15" t="s">
        <v>26</v>
      </c>
      <c r="G19" s="15"/>
      <c r="H19" s="15"/>
      <c r="I19" s="15"/>
      <c r="J19" s="16">
        <v>0</v>
      </c>
      <c r="K19" s="17"/>
      <c r="L19" s="16">
        <v>0</v>
      </c>
      <c r="M19" s="17"/>
      <c r="N19" s="16">
        <v>0</v>
      </c>
      <c r="O19" s="17"/>
      <c r="P19" s="16">
        <v>0</v>
      </c>
      <c r="Q19" s="17"/>
      <c r="R19" s="16">
        <v>0</v>
      </c>
      <c r="S19" s="17"/>
      <c r="T19" s="16">
        <v>0</v>
      </c>
      <c r="U19" s="17"/>
      <c r="V19" s="16">
        <v>0</v>
      </c>
      <c r="W19" s="17"/>
      <c r="X19" s="16">
        <v>0</v>
      </c>
      <c r="Y19" s="17"/>
      <c r="Z19" s="16">
        <v>0</v>
      </c>
      <c r="AA19" s="17"/>
      <c r="AB19" s="16">
        <v>0</v>
      </c>
      <c r="AC19" s="17"/>
      <c r="AD19" s="16">
        <v>0</v>
      </c>
      <c r="AE19" s="17"/>
      <c r="AF19" s="16">
        <v>1200</v>
      </c>
      <c r="AG19" s="17"/>
      <c r="AH19" s="16">
        <v>1200</v>
      </c>
      <c r="AI19" s="16">
        <v>5000</v>
      </c>
      <c r="AJ19" s="20">
        <f t="shared" si="1"/>
        <v>3800</v>
      </c>
    </row>
    <row r="20" spans="1:36" ht="15.75" thickBot="1" x14ac:dyDescent="0.3">
      <c r="A20" s="2"/>
      <c r="B20" s="2"/>
      <c r="C20" s="2"/>
      <c r="D20" s="2"/>
      <c r="E20" s="2"/>
      <c r="F20" s="35" t="s">
        <v>27</v>
      </c>
      <c r="G20" s="35"/>
      <c r="H20" s="35"/>
      <c r="I20" s="35"/>
      <c r="J20" s="36">
        <v>0</v>
      </c>
      <c r="K20" s="37"/>
      <c r="L20" s="36">
        <v>0</v>
      </c>
      <c r="M20" s="37"/>
      <c r="N20" s="36">
        <v>0</v>
      </c>
      <c r="O20" s="37"/>
      <c r="P20" s="36">
        <v>0</v>
      </c>
      <c r="Q20" s="37"/>
      <c r="R20" s="36">
        <v>0</v>
      </c>
      <c r="S20" s="37"/>
      <c r="T20" s="36">
        <v>0</v>
      </c>
      <c r="U20" s="37"/>
      <c r="V20" s="36"/>
      <c r="W20" s="37"/>
      <c r="X20" s="36"/>
      <c r="Y20" s="37"/>
      <c r="Z20" s="36"/>
      <c r="AA20" s="37"/>
      <c r="AB20" s="36"/>
      <c r="AC20" s="37"/>
      <c r="AD20" s="36"/>
      <c r="AE20" s="37"/>
      <c r="AF20" s="36"/>
      <c r="AG20" s="37"/>
      <c r="AH20" s="36">
        <v>0</v>
      </c>
      <c r="AI20" s="36">
        <f t="shared" si="0"/>
        <v>0</v>
      </c>
      <c r="AJ20" s="38">
        <f t="shared" si="1"/>
        <v>0</v>
      </c>
    </row>
    <row r="21" spans="1:36" x14ac:dyDescent="0.25">
      <c r="A21" s="2"/>
      <c r="B21" s="2"/>
      <c r="C21" s="2"/>
      <c r="D21" s="2"/>
      <c r="E21" s="2"/>
      <c r="F21" s="31" t="s">
        <v>28</v>
      </c>
      <c r="G21" s="31"/>
      <c r="H21" s="31"/>
      <c r="I21" s="31"/>
      <c r="J21" s="32">
        <f>ROUND(J8+SUM(J14:J20),5)</f>
        <v>113878.25</v>
      </c>
      <c r="K21" s="33"/>
      <c r="L21" s="32">
        <f>ROUND(L8+SUM(L14:L20),5)</f>
        <v>0</v>
      </c>
      <c r="M21" s="33"/>
      <c r="N21" s="32">
        <f>ROUND(N8+SUM(N14:N20),5)</f>
        <v>0</v>
      </c>
      <c r="O21" s="33"/>
      <c r="P21" s="32">
        <f>ROUND(P8+SUM(P14:P20),5)</f>
        <v>113878.25</v>
      </c>
      <c r="Q21" s="33"/>
      <c r="R21" s="32">
        <f>ROUND(R8+SUM(R14:R20),5)</f>
        <v>0</v>
      </c>
      <c r="S21" s="33"/>
      <c r="T21" s="32">
        <f>ROUND(T8+SUM(T14:T20),5)</f>
        <v>0</v>
      </c>
      <c r="U21" s="33"/>
      <c r="V21" s="32">
        <f>ROUND(V8+SUM(V14:V20),5)</f>
        <v>113878.25</v>
      </c>
      <c r="W21" s="33"/>
      <c r="X21" s="32">
        <f>ROUND(X8+SUM(X14:X20),5)</f>
        <v>0</v>
      </c>
      <c r="Y21" s="33"/>
      <c r="Z21" s="32">
        <f>ROUND(Z8+SUM(Z14:Z20),5)</f>
        <v>0</v>
      </c>
      <c r="AA21" s="33"/>
      <c r="AB21" s="32">
        <f>ROUND(AB8+SUM(AB14:AB20),5)</f>
        <v>0</v>
      </c>
      <c r="AC21" s="33"/>
      <c r="AD21" s="32">
        <f>ROUND(AD8+SUM(AD14:AD20),5)</f>
        <v>0</v>
      </c>
      <c r="AE21" s="33"/>
      <c r="AF21" s="32">
        <f>ROUND(AF8+SUM(AF14:AF20),5)</f>
        <v>138362.25</v>
      </c>
      <c r="AG21" s="33"/>
      <c r="AH21" s="32">
        <v>479997</v>
      </c>
      <c r="AI21" s="32">
        <f>+AI20+AI19+AI18+AI17+AI16+AI15+AI14</f>
        <v>483797</v>
      </c>
      <c r="AJ21" s="34">
        <f>+AI21-AH21</f>
        <v>3800</v>
      </c>
    </row>
    <row r="22" spans="1:36" hidden="1" x14ac:dyDescent="0.25">
      <c r="A22" s="2"/>
      <c r="B22" s="2"/>
      <c r="C22" s="2"/>
      <c r="D22" s="2"/>
      <c r="E22" s="2"/>
      <c r="F22" s="21" t="s">
        <v>29</v>
      </c>
      <c r="G22" s="21"/>
      <c r="H22" s="21"/>
      <c r="I22" s="21"/>
      <c r="J22" s="22">
        <f>ROUND(J7+J21,5)</f>
        <v>113878.25</v>
      </c>
      <c r="K22" s="23"/>
      <c r="L22" s="22">
        <f>ROUND(L7+L21,5)</f>
        <v>0</v>
      </c>
      <c r="M22" s="23"/>
      <c r="N22" s="22">
        <f>ROUND(N7+N21,5)</f>
        <v>0</v>
      </c>
      <c r="O22" s="23"/>
      <c r="P22" s="22">
        <f>ROUND(P7+P21,5)</f>
        <v>113878.25</v>
      </c>
      <c r="Q22" s="23"/>
      <c r="R22" s="22">
        <f>ROUND(R7+R21,5)</f>
        <v>0</v>
      </c>
      <c r="S22" s="23"/>
      <c r="T22" s="22">
        <f>ROUND(T7+T21,5)</f>
        <v>0</v>
      </c>
      <c r="U22" s="23"/>
      <c r="V22" s="22">
        <f>ROUND(V7+V21,5)</f>
        <v>113878.25</v>
      </c>
      <c r="W22" s="23"/>
      <c r="X22" s="22">
        <f>ROUND(X7+X21,5)</f>
        <v>0</v>
      </c>
      <c r="Y22" s="23"/>
      <c r="Z22" s="22">
        <f>ROUND(Z7+Z21,5)</f>
        <v>0</v>
      </c>
      <c r="AA22" s="23"/>
      <c r="AB22" s="22">
        <f>ROUND(AB7+AB21,5)</f>
        <v>0</v>
      </c>
      <c r="AC22" s="23"/>
      <c r="AD22" s="22">
        <f>ROUND(AD7+AD21,5)</f>
        <v>0</v>
      </c>
      <c r="AE22" s="23"/>
      <c r="AF22" s="22">
        <f>ROUND(AF7+AF21,5)</f>
        <v>138362.25</v>
      </c>
      <c r="AG22" s="23"/>
      <c r="AH22" s="22">
        <v>479997</v>
      </c>
      <c r="AI22" s="22">
        <f t="shared" si="0"/>
        <v>479997</v>
      </c>
      <c r="AJ22" s="24">
        <f t="shared" si="1"/>
        <v>0</v>
      </c>
    </row>
    <row r="23" spans="1:36" hidden="1" x14ac:dyDescent="0.25">
      <c r="A23" s="2"/>
      <c r="B23" s="2"/>
      <c r="C23" s="2"/>
      <c r="D23" s="2"/>
      <c r="E23" s="2"/>
      <c r="F23" s="21" t="s">
        <v>30</v>
      </c>
      <c r="G23" s="21"/>
      <c r="H23" s="21"/>
      <c r="I23" s="21"/>
      <c r="J23" s="22">
        <f>J22</f>
        <v>113878.25</v>
      </c>
      <c r="K23" s="23"/>
      <c r="L23" s="22">
        <f>L22</f>
        <v>0</v>
      </c>
      <c r="M23" s="23"/>
      <c r="N23" s="22">
        <f>N22</f>
        <v>0</v>
      </c>
      <c r="O23" s="23"/>
      <c r="P23" s="22">
        <f>P22</f>
        <v>113878.25</v>
      </c>
      <c r="Q23" s="23"/>
      <c r="R23" s="22">
        <f>R22</f>
        <v>0</v>
      </c>
      <c r="S23" s="23"/>
      <c r="T23" s="22">
        <f>T22</f>
        <v>0</v>
      </c>
      <c r="U23" s="23"/>
      <c r="V23" s="22">
        <f>V22</f>
        <v>113878.25</v>
      </c>
      <c r="W23" s="23"/>
      <c r="X23" s="22">
        <f>X22</f>
        <v>0</v>
      </c>
      <c r="Y23" s="23"/>
      <c r="Z23" s="22">
        <f>Z22</f>
        <v>0</v>
      </c>
      <c r="AA23" s="23"/>
      <c r="AB23" s="22">
        <f>AB22</f>
        <v>0</v>
      </c>
      <c r="AC23" s="23"/>
      <c r="AD23" s="22">
        <f>AD22</f>
        <v>0</v>
      </c>
      <c r="AE23" s="23"/>
      <c r="AF23" s="22">
        <f>AF22</f>
        <v>138362.25</v>
      </c>
      <c r="AG23" s="23"/>
      <c r="AH23" s="22">
        <v>479997</v>
      </c>
      <c r="AI23" s="22">
        <f t="shared" si="0"/>
        <v>479997</v>
      </c>
      <c r="AJ23" s="24">
        <f t="shared" si="1"/>
        <v>0</v>
      </c>
    </row>
    <row r="24" spans="1:36" hidden="1" x14ac:dyDescent="0.25">
      <c r="A24" s="2"/>
      <c r="B24" s="2"/>
      <c r="C24" s="2"/>
      <c r="D24" s="2"/>
      <c r="E24" s="2"/>
      <c r="F24" s="26" t="s">
        <v>31</v>
      </c>
      <c r="G24" s="26"/>
      <c r="H24" s="26"/>
      <c r="I24" s="26"/>
      <c r="J24" s="9"/>
      <c r="K24" s="27"/>
      <c r="L24" s="9"/>
      <c r="M24" s="27"/>
      <c r="N24" s="9"/>
      <c r="O24" s="27"/>
      <c r="P24" s="9"/>
      <c r="Q24" s="27"/>
      <c r="R24" s="9"/>
      <c r="S24" s="27"/>
      <c r="T24" s="9"/>
      <c r="U24" s="27"/>
      <c r="V24" s="9"/>
      <c r="W24" s="27"/>
      <c r="X24" s="9"/>
      <c r="Y24" s="27"/>
      <c r="Z24" s="9"/>
      <c r="AA24" s="27"/>
      <c r="AB24" s="9"/>
      <c r="AC24" s="27"/>
      <c r="AD24" s="9"/>
      <c r="AE24" s="27"/>
      <c r="AF24" s="9"/>
      <c r="AG24" s="27"/>
      <c r="AH24" s="9"/>
      <c r="AI24" s="9"/>
      <c r="AJ24" s="29"/>
    </row>
    <row r="25" spans="1:36" x14ac:dyDescent="0.25">
      <c r="A25" s="2"/>
      <c r="B25" s="2"/>
      <c r="C25" s="2"/>
      <c r="D25" s="2"/>
      <c r="E25" s="2"/>
      <c r="F25" s="26" t="s">
        <v>168</v>
      </c>
      <c r="G25" s="26"/>
      <c r="H25" s="26"/>
      <c r="I25" s="26"/>
      <c r="J25" s="9"/>
      <c r="K25" s="27"/>
      <c r="L25" s="9"/>
      <c r="M25" s="27"/>
      <c r="N25" s="9"/>
      <c r="O25" s="27"/>
      <c r="P25" s="9"/>
      <c r="Q25" s="27"/>
      <c r="R25" s="9"/>
      <c r="S25" s="27"/>
      <c r="T25" s="9"/>
      <c r="U25" s="27"/>
      <c r="V25" s="9"/>
      <c r="W25" s="27"/>
      <c r="X25" s="9"/>
      <c r="Y25" s="27"/>
      <c r="Z25" s="9"/>
      <c r="AA25" s="27"/>
      <c r="AB25" s="9"/>
      <c r="AC25" s="27"/>
      <c r="AD25" s="9"/>
      <c r="AE25" s="27"/>
      <c r="AF25" s="9"/>
      <c r="AG25" s="27"/>
      <c r="AH25" s="9"/>
      <c r="AI25" s="9"/>
      <c r="AJ25" s="29"/>
    </row>
    <row r="26" spans="1:36" hidden="1" x14ac:dyDescent="0.25">
      <c r="A26" s="2"/>
      <c r="B26" s="2"/>
      <c r="C26" s="2"/>
      <c r="D26" s="2"/>
      <c r="E26" s="2"/>
      <c r="F26" s="26" t="s">
        <v>32</v>
      </c>
      <c r="G26" s="26"/>
      <c r="H26" s="26"/>
      <c r="I26" s="26"/>
      <c r="J26" s="9"/>
      <c r="K26" s="27"/>
      <c r="L26" s="9"/>
      <c r="M26" s="27"/>
      <c r="N26" s="9"/>
      <c r="O26" s="27"/>
      <c r="P26" s="9"/>
      <c r="Q26" s="27"/>
      <c r="R26" s="9"/>
      <c r="S26" s="27"/>
      <c r="T26" s="9"/>
      <c r="U26" s="27"/>
      <c r="V26" s="9"/>
      <c r="W26" s="27"/>
      <c r="X26" s="9"/>
      <c r="Y26" s="27"/>
      <c r="Z26" s="9"/>
      <c r="AA26" s="27"/>
      <c r="AB26" s="9"/>
      <c r="AC26" s="27"/>
      <c r="AD26" s="9"/>
      <c r="AE26" s="27"/>
      <c r="AF26" s="9"/>
      <c r="AG26" s="27"/>
      <c r="AH26" s="9"/>
      <c r="AI26" s="9"/>
      <c r="AJ26" s="29"/>
    </row>
    <row r="27" spans="1:36" x14ac:dyDescent="0.25">
      <c r="A27" s="2"/>
      <c r="B27" s="2"/>
      <c r="C27" s="2"/>
      <c r="D27" s="2"/>
      <c r="E27" s="2"/>
      <c r="F27" s="15" t="s">
        <v>33</v>
      </c>
      <c r="G27" s="15"/>
      <c r="H27" s="15"/>
      <c r="I27" s="15"/>
      <c r="J27" s="16"/>
      <c r="K27" s="17"/>
      <c r="L27" s="16"/>
      <c r="M27" s="17"/>
      <c r="N27" s="16"/>
      <c r="O27" s="17"/>
      <c r="P27" s="16"/>
      <c r="Q27" s="17"/>
      <c r="R27" s="16"/>
      <c r="S27" s="17"/>
      <c r="T27" s="16"/>
      <c r="U27" s="17"/>
      <c r="V27" s="16"/>
      <c r="W27" s="17"/>
      <c r="X27" s="16"/>
      <c r="Y27" s="17"/>
      <c r="Z27" s="16"/>
      <c r="AA27" s="17"/>
      <c r="AB27" s="16"/>
      <c r="AC27" s="17"/>
      <c r="AD27" s="16"/>
      <c r="AE27" s="17"/>
      <c r="AF27" s="16"/>
      <c r="AG27" s="17"/>
      <c r="AH27" s="16"/>
      <c r="AI27" s="16"/>
      <c r="AJ27" s="19"/>
    </row>
    <row r="28" spans="1:36" x14ac:dyDescent="0.25">
      <c r="A28" s="2"/>
      <c r="B28" s="2"/>
      <c r="C28" s="2"/>
      <c r="D28" s="2"/>
      <c r="E28" s="2"/>
      <c r="F28" s="15"/>
      <c r="G28" s="15" t="s">
        <v>34</v>
      </c>
      <c r="H28" s="15"/>
      <c r="I28" s="15"/>
      <c r="J28" s="16">
        <v>4390.38</v>
      </c>
      <c r="K28" s="17"/>
      <c r="L28" s="16">
        <v>6585.57</v>
      </c>
      <c r="M28" s="17"/>
      <c r="N28" s="16">
        <v>4390.38</v>
      </c>
      <c r="O28" s="17"/>
      <c r="P28" s="16">
        <v>0</v>
      </c>
      <c r="Q28" s="17"/>
      <c r="R28" s="16">
        <v>0</v>
      </c>
      <c r="S28" s="17"/>
      <c r="T28" s="16">
        <v>0</v>
      </c>
      <c r="U28" s="17"/>
      <c r="V28" s="16">
        <v>1600</v>
      </c>
      <c r="W28" s="17"/>
      <c r="X28" s="16">
        <v>1600</v>
      </c>
      <c r="Y28" s="17"/>
      <c r="Z28" s="16">
        <v>2400</v>
      </c>
      <c r="AA28" s="17"/>
      <c r="AB28" s="16">
        <v>1600</v>
      </c>
      <c r="AC28" s="17"/>
      <c r="AD28" s="16">
        <v>1600</v>
      </c>
      <c r="AE28" s="17"/>
      <c r="AF28" s="16">
        <v>1600</v>
      </c>
      <c r="AG28" s="17"/>
      <c r="AH28" s="16">
        <v>20800</v>
      </c>
      <c r="AI28" s="16">
        <v>20800</v>
      </c>
      <c r="AJ28" s="20">
        <f t="shared" ref="AJ28:AJ39" si="2">+AI28-AH28</f>
        <v>0</v>
      </c>
    </row>
    <row r="29" spans="1:36" x14ac:dyDescent="0.25">
      <c r="A29" s="2"/>
      <c r="B29" s="2"/>
      <c r="C29" s="2"/>
      <c r="D29" s="2"/>
      <c r="E29" s="2"/>
      <c r="F29" s="15"/>
      <c r="G29" s="15" t="s">
        <v>35</v>
      </c>
      <c r="H29" s="15"/>
      <c r="I29" s="15"/>
      <c r="J29" s="16">
        <v>0</v>
      </c>
      <c r="K29" s="17"/>
      <c r="L29" s="16">
        <v>0</v>
      </c>
      <c r="M29" s="17"/>
      <c r="N29" s="16">
        <v>0</v>
      </c>
      <c r="O29" s="17"/>
      <c r="P29" s="16">
        <v>0</v>
      </c>
      <c r="Q29" s="17"/>
      <c r="R29" s="16">
        <v>0</v>
      </c>
      <c r="S29" s="17"/>
      <c r="T29" s="16">
        <v>0</v>
      </c>
      <c r="U29" s="17"/>
      <c r="V29" s="16">
        <v>0</v>
      </c>
      <c r="W29" s="17"/>
      <c r="X29" s="16">
        <v>0</v>
      </c>
      <c r="Y29" s="17"/>
      <c r="Z29" s="16">
        <v>0</v>
      </c>
      <c r="AA29" s="17"/>
      <c r="AB29" s="16">
        <v>0</v>
      </c>
      <c r="AC29" s="17"/>
      <c r="AD29" s="16">
        <v>0</v>
      </c>
      <c r="AE29" s="17"/>
      <c r="AF29" s="16">
        <v>0</v>
      </c>
      <c r="AG29" s="17"/>
      <c r="AH29" s="16">
        <v>0</v>
      </c>
      <c r="AI29" s="16">
        <f>AH29</f>
        <v>0</v>
      </c>
      <c r="AJ29" s="20">
        <f t="shared" si="2"/>
        <v>0</v>
      </c>
    </row>
    <row r="30" spans="1:36" x14ac:dyDescent="0.25">
      <c r="A30" s="2"/>
      <c r="B30" s="2"/>
      <c r="C30" s="2"/>
      <c r="D30" s="2"/>
      <c r="E30" s="2"/>
      <c r="F30" s="15"/>
      <c r="G30" s="15" t="s">
        <v>36</v>
      </c>
      <c r="H30" s="15"/>
      <c r="I30" s="15"/>
      <c r="J30" s="16">
        <v>0</v>
      </c>
      <c r="K30" s="17"/>
      <c r="L30" s="16">
        <v>0</v>
      </c>
      <c r="M30" s="17"/>
      <c r="N30" s="16">
        <v>0</v>
      </c>
      <c r="O30" s="17"/>
      <c r="P30" s="16">
        <v>0</v>
      </c>
      <c r="Q30" s="17"/>
      <c r="R30" s="16">
        <v>0</v>
      </c>
      <c r="S30" s="17"/>
      <c r="T30" s="16">
        <v>0</v>
      </c>
      <c r="U30" s="17"/>
      <c r="V30" s="16">
        <v>0</v>
      </c>
      <c r="W30" s="17"/>
      <c r="X30" s="16">
        <v>0</v>
      </c>
      <c r="Y30" s="17"/>
      <c r="Z30" s="16">
        <v>0</v>
      </c>
      <c r="AA30" s="17"/>
      <c r="AB30" s="16">
        <v>0</v>
      </c>
      <c r="AC30" s="17"/>
      <c r="AD30" s="16">
        <v>0</v>
      </c>
      <c r="AE30" s="17"/>
      <c r="AF30" s="16">
        <v>0</v>
      </c>
      <c r="AG30" s="17"/>
      <c r="AH30" s="16">
        <v>0</v>
      </c>
      <c r="AI30" s="16">
        <f>AH30</f>
        <v>0</v>
      </c>
      <c r="AJ30" s="20">
        <f t="shared" si="2"/>
        <v>0</v>
      </c>
    </row>
    <row r="31" spans="1:36" x14ac:dyDescent="0.25">
      <c r="A31" s="2"/>
      <c r="B31" s="2"/>
      <c r="C31" s="2"/>
      <c r="D31" s="2"/>
      <c r="E31" s="2"/>
      <c r="F31" s="15"/>
      <c r="G31" s="15" t="s">
        <v>37</v>
      </c>
      <c r="H31" s="15"/>
      <c r="I31" s="15"/>
      <c r="J31" s="16">
        <v>3576</v>
      </c>
      <c r="K31" s="17"/>
      <c r="L31" s="16">
        <v>5364</v>
      </c>
      <c r="M31" s="17"/>
      <c r="N31" s="16">
        <v>3576</v>
      </c>
      <c r="O31" s="17"/>
      <c r="P31" s="16">
        <v>3576</v>
      </c>
      <c r="Q31" s="17"/>
      <c r="R31" s="16">
        <v>3576</v>
      </c>
      <c r="S31" s="17"/>
      <c r="T31" s="16">
        <v>3576</v>
      </c>
      <c r="U31" s="17"/>
      <c r="V31" s="16">
        <v>3934.4</v>
      </c>
      <c r="W31" s="17"/>
      <c r="X31" s="16">
        <v>3934.4</v>
      </c>
      <c r="Y31" s="17"/>
      <c r="Z31" s="16">
        <v>5901.6</v>
      </c>
      <c r="AA31" s="17"/>
      <c r="AB31" s="16">
        <v>3934.4</v>
      </c>
      <c r="AC31" s="17"/>
      <c r="AD31" s="16">
        <v>3934</v>
      </c>
      <c r="AE31" s="17"/>
      <c r="AF31" s="16">
        <v>3934.4</v>
      </c>
      <c r="AG31" s="17"/>
      <c r="AH31" s="16">
        <v>51147.199999999997</v>
      </c>
      <c r="AI31" s="16">
        <v>51147.199999999997</v>
      </c>
      <c r="AJ31" s="20">
        <f t="shared" si="2"/>
        <v>0</v>
      </c>
    </row>
    <row r="32" spans="1:36" x14ac:dyDescent="0.25">
      <c r="A32" s="2"/>
      <c r="B32" s="2"/>
      <c r="C32" s="2"/>
      <c r="D32" s="2"/>
      <c r="E32" s="2"/>
      <c r="F32" s="15"/>
      <c r="G32" s="15" t="s">
        <v>38</v>
      </c>
      <c r="H32" s="15"/>
      <c r="I32" s="15"/>
      <c r="J32" s="16">
        <v>0</v>
      </c>
      <c r="K32" s="17"/>
      <c r="L32" s="16">
        <v>0</v>
      </c>
      <c r="M32" s="17"/>
      <c r="N32" s="16">
        <v>0</v>
      </c>
      <c r="O32" s="17"/>
      <c r="P32" s="16">
        <v>0</v>
      </c>
      <c r="Q32" s="17"/>
      <c r="R32" s="16">
        <v>0</v>
      </c>
      <c r="S32" s="17"/>
      <c r="T32" s="16">
        <v>0</v>
      </c>
      <c r="U32" s="17"/>
      <c r="V32" s="16">
        <v>0</v>
      </c>
      <c r="W32" s="17"/>
      <c r="X32" s="16">
        <v>0</v>
      </c>
      <c r="Y32" s="17"/>
      <c r="Z32" s="16">
        <v>0</v>
      </c>
      <c r="AA32" s="17"/>
      <c r="AB32" s="16">
        <v>0</v>
      </c>
      <c r="AC32" s="17"/>
      <c r="AD32" s="16">
        <v>0</v>
      </c>
      <c r="AE32" s="17"/>
      <c r="AF32" s="16">
        <v>0</v>
      </c>
      <c r="AG32" s="17"/>
      <c r="AH32" s="16">
        <v>4000</v>
      </c>
      <c r="AI32" s="16">
        <v>4000</v>
      </c>
      <c r="AJ32" s="20">
        <f t="shared" si="2"/>
        <v>0</v>
      </c>
    </row>
    <row r="33" spans="1:38" x14ac:dyDescent="0.25">
      <c r="A33" s="2"/>
      <c r="B33" s="2"/>
      <c r="C33" s="2"/>
      <c r="D33" s="2"/>
      <c r="E33" s="2"/>
      <c r="F33" s="15"/>
      <c r="G33" s="15" t="s">
        <v>39</v>
      </c>
      <c r="H33" s="15"/>
      <c r="I33" s="15"/>
      <c r="J33" s="16">
        <v>0</v>
      </c>
      <c r="K33" s="17"/>
      <c r="L33" s="16">
        <v>140</v>
      </c>
      <c r="M33" s="17"/>
      <c r="N33" s="16">
        <v>0</v>
      </c>
      <c r="O33" s="17"/>
      <c r="P33" s="16">
        <v>0</v>
      </c>
      <c r="Q33" s="17"/>
      <c r="R33" s="16">
        <v>411.25</v>
      </c>
      <c r="S33" s="17"/>
      <c r="T33" s="16">
        <v>0</v>
      </c>
      <c r="U33" s="17"/>
      <c r="V33" s="16">
        <v>0</v>
      </c>
      <c r="W33" s="17"/>
      <c r="X33" s="16">
        <v>0</v>
      </c>
      <c r="Y33" s="17"/>
      <c r="Z33" s="16">
        <v>0</v>
      </c>
      <c r="AA33" s="17"/>
      <c r="AB33" s="16">
        <v>0</v>
      </c>
      <c r="AC33" s="17"/>
      <c r="AD33" s="16">
        <v>0</v>
      </c>
      <c r="AE33" s="17"/>
      <c r="AF33" s="16">
        <v>0</v>
      </c>
      <c r="AG33" s="17"/>
      <c r="AH33" s="16">
        <v>0</v>
      </c>
      <c r="AI33" s="16">
        <v>0</v>
      </c>
      <c r="AJ33" s="20">
        <f t="shared" si="2"/>
        <v>0</v>
      </c>
    </row>
    <row r="34" spans="1:38" x14ac:dyDescent="0.25">
      <c r="A34" s="2"/>
      <c r="B34" s="2"/>
      <c r="C34" s="2"/>
      <c r="D34" s="2"/>
      <c r="E34" s="2"/>
      <c r="F34" s="15"/>
      <c r="G34" s="15" t="s">
        <v>40</v>
      </c>
      <c r="H34" s="15"/>
      <c r="I34" s="15"/>
      <c r="J34" s="16">
        <v>2284.23</v>
      </c>
      <c r="K34" s="17"/>
      <c r="L34" s="16">
        <v>1232</v>
      </c>
      <c r="M34" s="17"/>
      <c r="N34" s="16">
        <v>2160</v>
      </c>
      <c r="O34" s="17"/>
      <c r="P34" s="16">
        <v>2284.23</v>
      </c>
      <c r="Q34" s="17"/>
      <c r="R34" s="16">
        <v>2284.23</v>
      </c>
      <c r="S34" s="17"/>
      <c r="T34" s="16">
        <v>2593.38</v>
      </c>
      <c r="U34" s="17"/>
      <c r="V34" s="16">
        <v>2831.84</v>
      </c>
      <c r="W34" s="17"/>
      <c r="X34" s="16">
        <v>2831.84</v>
      </c>
      <c r="Y34" s="17"/>
      <c r="Z34" s="16">
        <v>4247.7</v>
      </c>
      <c r="AA34" s="17"/>
      <c r="AB34" s="16">
        <v>2831.85</v>
      </c>
      <c r="AC34" s="17"/>
      <c r="AD34" s="16">
        <v>2831.85</v>
      </c>
      <c r="AE34" s="17"/>
      <c r="AF34" s="16">
        <v>2831.85</v>
      </c>
      <c r="AG34" s="17"/>
      <c r="AH34" s="16">
        <v>36400</v>
      </c>
      <c r="AI34" s="16">
        <v>36400</v>
      </c>
      <c r="AJ34" s="20">
        <f t="shared" si="2"/>
        <v>0</v>
      </c>
    </row>
    <row r="35" spans="1:38" x14ac:dyDescent="0.25">
      <c r="A35" s="2"/>
      <c r="B35" s="2"/>
      <c r="C35" s="2"/>
      <c r="D35" s="2"/>
      <c r="E35" s="2"/>
      <c r="F35" s="15"/>
      <c r="G35" s="15" t="s">
        <v>41</v>
      </c>
      <c r="H35" s="15"/>
      <c r="I35" s="15"/>
      <c r="J35" s="16">
        <v>346.16</v>
      </c>
      <c r="K35" s="17"/>
      <c r="L35" s="16">
        <v>519.24</v>
      </c>
      <c r="M35" s="17"/>
      <c r="N35" s="16">
        <v>346.16</v>
      </c>
      <c r="O35" s="17"/>
      <c r="P35" s="16">
        <v>346.16</v>
      </c>
      <c r="Q35" s="17"/>
      <c r="R35" s="16">
        <v>346.16</v>
      </c>
      <c r="S35" s="17"/>
      <c r="T35" s="16">
        <v>346.16</v>
      </c>
      <c r="U35" s="17"/>
      <c r="V35" s="16">
        <v>346.16</v>
      </c>
      <c r="W35" s="17"/>
      <c r="X35" s="16">
        <v>346.16</v>
      </c>
      <c r="Y35" s="17"/>
      <c r="Z35" s="16">
        <v>519.24</v>
      </c>
      <c r="AA35" s="17"/>
      <c r="AB35" s="16">
        <v>346.16</v>
      </c>
      <c r="AC35" s="17"/>
      <c r="AD35" s="16">
        <v>346.16</v>
      </c>
      <c r="AE35" s="17"/>
      <c r="AF35" s="16">
        <v>346.08</v>
      </c>
      <c r="AG35" s="17"/>
      <c r="AH35" s="16">
        <v>4500</v>
      </c>
      <c r="AI35" s="16">
        <v>4500</v>
      </c>
      <c r="AJ35" s="20">
        <f t="shared" si="2"/>
        <v>0</v>
      </c>
    </row>
    <row r="36" spans="1:38" x14ac:dyDescent="0.25">
      <c r="A36" s="2"/>
      <c r="B36" s="2"/>
      <c r="C36" s="2"/>
      <c r="D36" s="2"/>
      <c r="E36" s="2"/>
      <c r="F36" s="15"/>
      <c r="G36" s="15" t="s">
        <v>42</v>
      </c>
      <c r="H36" s="15"/>
      <c r="I36" s="15"/>
      <c r="J36" s="16">
        <v>4621.2299999999996</v>
      </c>
      <c r="K36" s="17"/>
      <c r="L36" s="16">
        <v>6931.84</v>
      </c>
      <c r="M36" s="17"/>
      <c r="N36" s="16">
        <v>4621.2299999999996</v>
      </c>
      <c r="O36" s="17"/>
      <c r="P36" s="16">
        <v>4621.2299999999996</v>
      </c>
      <c r="Q36" s="17"/>
      <c r="R36" s="16">
        <v>4621.2299999999996</v>
      </c>
      <c r="S36" s="17"/>
      <c r="T36" s="16">
        <v>4621.2299999999996</v>
      </c>
      <c r="U36" s="17"/>
      <c r="V36" s="16">
        <v>5875</v>
      </c>
      <c r="W36" s="17"/>
      <c r="X36" s="16">
        <v>5875</v>
      </c>
      <c r="Y36" s="17"/>
      <c r="Z36" s="16">
        <v>8812.5</v>
      </c>
      <c r="AA36" s="17"/>
      <c r="AB36" s="16">
        <v>5875</v>
      </c>
      <c r="AC36" s="17"/>
      <c r="AD36" s="16">
        <v>5875</v>
      </c>
      <c r="AE36" s="17"/>
      <c r="AF36" s="16">
        <v>5875</v>
      </c>
      <c r="AG36" s="17"/>
      <c r="AH36" s="16">
        <v>76406.25</v>
      </c>
      <c r="AI36" s="16">
        <v>76406.25</v>
      </c>
      <c r="AJ36" s="20">
        <f t="shared" si="2"/>
        <v>0</v>
      </c>
    </row>
    <row r="37" spans="1:38" x14ac:dyDescent="0.25">
      <c r="A37" s="2"/>
      <c r="B37" s="2"/>
      <c r="C37" s="2"/>
      <c r="D37" s="2"/>
      <c r="E37" s="2"/>
      <c r="F37" s="15"/>
      <c r="G37" s="15" t="s">
        <v>43</v>
      </c>
      <c r="H37" s="15"/>
      <c r="I37" s="15"/>
      <c r="J37" s="16">
        <v>0</v>
      </c>
      <c r="K37" s="17"/>
      <c r="L37" s="16">
        <v>0</v>
      </c>
      <c r="M37" s="17"/>
      <c r="N37" s="16">
        <v>0</v>
      </c>
      <c r="O37" s="17"/>
      <c r="P37" s="16">
        <v>0</v>
      </c>
      <c r="Q37" s="17"/>
      <c r="R37" s="16">
        <v>0</v>
      </c>
      <c r="S37" s="17"/>
      <c r="T37" s="16">
        <v>0</v>
      </c>
      <c r="U37" s="17"/>
      <c r="V37" s="16">
        <v>0</v>
      </c>
      <c r="W37" s="17"/>
      <c r="X37" s="16">
        <v>0</v>
      </c>
      <c r="Y37" s="17"/>
      <c r="Z37" s="16">
        <v>0</v>
      </c>
      <c r="AA37" s="17"/>
      <c r="AB37" s="16">
        <v>0</v>
      </c>
      <c r="AC37" s="17"/>
      <c r="AD37" s="16">
        <v>0</v>
      </c>
      <c r="AE37" s="17"/>
      <c r="AF37" s="16">
        <v>0</v>
      </c>
      <c r="AG37" s="17"/>
      <c r="AH37" s="16">
        <v>0</v>
      </c>
      <c r="AI37" s="16">
        <f>AH37</f>
        <v>0</v>
      </c>
      <c r="AJ37" s="20">
        <f t="shared" si="2"/>
        <v>0</v>
      </c>
    </row>
    <row r="38" spans="1:38" ht="15.75" thickBot="1" x14ac:dyDescent="0.3">
      <c r="A38" s="2"/>
      <c r="B38" s="2"/>
      <c r="C38" s="2"/>
      <c r="D38" s="2"/>
      <c r="E38" s="2"/>
      <c r="F38" s="35"/>
      <c r="G38" s="35" t="s">
        <v>44</v>
      </c>
      <c r="H38" s="35"/>
      <c r="I38" s="35"/>
      <c r="J38" s="36">
        <v>0</v>
      </c>
      <c r="K38" s="37"/>
      <c r="L38" s="36">
        <v>0</v>
      </c>
      <c r="M38" s="37"/>
      <c r="N38" s="36">
        <v>0</v>
      </c>
      <c r="O38" s="37"/>
      <c r="P38" s="36">
        <v>0</v>
      </c>
      <c r="Q38" s="37"/>
      <c r="R38" s="36">
        <v>0</v>
      </c>
      <c r="S38" s="37"/>
      <c r="T38" s="36">
        <v>0</v>
      </c>
      <c r="U38" s="37"/>
      <c r="V38" s="36">
        <v>0</v>
      </c>
      <c r="W38" s="37"/>
      <c r="X38" s="36">
        <v>0</v>
      </c>
      <c r="Y38" s="37"/>
      <c r="Z38" s="36">
        <v>0</v>
      </c>
      <c r="AA38" s="37"/>
      <c r="AB38" s="36">
        <v>0</v>
      </c>
      <c r="AC38" s="37"/>
      <c r="AD38" s="36">
        <v>0</v>
      </c>
      <c r="AE38" s="37"/>
      <c r="AF38" s="36">
        <v>0</v>
      </c>
      <c r="AG38" s="37"/>
      <c r="AH38" s="36">
        <v>0</v>
      </c>
      <c r="AI38" s="36">
        <f>AH38</f>
        <v>0</v>
      </c>
      <c r="AJ38" s="38">
        <f t="shared" si="2"/>
        <v>0</v>
      </c>
    </row>
    <row r="39" spans="1:38" x14ac:dyDescent="0.25">
      <c r="A39" s="2"/>
      <c r="B39" s="2"/>
      <c r="C39" s="2"/>
      <c r="D39" s="2"/>
      <c r="E39" s="2"/>
      <c r="F39" s="31" t="s">
        <v>45</v>
      </c>
      <c r="G39" s="31"/>
      <c r="H39" s="31"/>
      <c r="I39" s="31"/>
      <c r="J39" s="32">
        <f>ROUND(SUM(J27:J38),5)</f>
        <v>15218</v>
      </c>
      <c r="K39" s="33"/>
      <c r="L39" s="32">
        <f>ROUND(SUM(L27:L38),5)</f>
        <v>20772.650000000001</v>
      </c>
      <c r="M39" s="33"/>
      <c r="N39" s="32">
        <f>ROUND(SUM(N27:N38),5)</f>
        <v>15093.77</v>
      </c>
      <c r="O39" s="33"/>
      <c r="P39" s="32">
        <f>ROUND(SUM(P27:P38),5)</f>
        <v>10827.62</v>
      </c>
      <c r="Q39" s="33"/>
      <c r="R39" s="32">
        <f>ROUND(SUM(R27:R38),5)</f>
        <v>11238.87</v>
      </c>
      <c r="S39" s="33"/>
      <c r="T39" s="32">
        <f>ROUND(SUM(T27:T38),5)</f>
        <v>11136.77</v>
      </c>
      <c r="U39" s="33"/>
      <c r="V39" s="32">
        <f>ROUND(SUM(V27:V38),5)</f>
        <v>14587.4</v>
      </c>
      <c r="W39" s="33"/>
      <c r="X39" s="32">
        <f>ROUND(SUM(X27:X38),5)</f>
        <v>14587.4</v>
      </c>
      <c r="Y39" s="33"/>
      <c r="Z39" s="32">
        <f>ROUND(SUM(Z27:Z38),5)</f>
        <v>21881.040000000001</v>
      </c>
      <c r="AA39" s="33"/>
      <c r="AB39" s="32">
        <f>ROUND(SUM(AB27:AB38),5)</f>
        <v>14587.41</v>
      </c>
      <c r="AC39" s="33"/>
      <c r="AD39" s="32">
        <f>ROUND(SUM(AD27:AD38),5)</f>
        <v>14587.01</v>
      </c>
      <c r="AE39" s="33"/>
      <c r="AF39" s="32">
        <f>ROUND(SUM(AF27:AF38),5)</f>
        <v>14587.33</v>
      </c>
      <c r="AG39" s="33"/>
      <c r="AH39" s="32">
        <v>193553.45</v>
      </c>
      <c r="AI39" s="32">
        <f>SUM(AI28:AI38)</f>
        <v>193253.45</v>
      </c>
      <c r="AJ39" s="34">
        <f t="shared" si="2"/>
        <v>-300</v>
      </c>
    </row>
    <row r="40" spans="1:38" x14ac:dyDescent="0.25">
      <c r="A40" s="2"/>
      <c r="B40" s="2"/>
      <c r="C40" s="2"/>
      <c r="D40" s="2"/>
      <c r="E40" s="2"/>
      <c r="F40" s="15"/>
      <c r="G40" s="15" t="s">
        <v>46</v>
      </c>
      <c r="H40" s="15"/>
      <c r="I40" s="15"/>
      <c r="J40" s="16">
        <v>0</v>
      </c>
      <c r="K40" s="17"/>
      <c r="L40" s="16">
        <v>0</v>
      </c>
      <c r="M40" s="17"/>
      <c r="N40" s="16">
        <v>0</v>
      </c>
      <c r="O40" s="17"/>
      <c r="P40" s="16">
        <v>0</v>
      </c>
      <c r="Q40" s="17"/>
      <c r="R40" s="16">
        <v>0</v>
      </c>
      <c r="S40" s="17"/>
      <c r="T40" s="16">
        <v>0</v>
      </c>
      <c r="U40" s="17"/>
      <c r="V40" s="16">
        <v>0</v>
      </c>
      <c r="W40" s="17"/>
      <c r="X40" s="16">
        <v>0</v>
      </c>
      <c r="Y40" s="17"/>
      <c r="Z40" s="16">
        <v>0</v>
      </c>
      <c r="AA40" s="17"/>
      <c r="AB40" s="16">
        <v>0</v>
      </c>
      <c r="AC40" s="17"/>
      <c r="AD40" s="16">
        <v>0</v>
      </c>
      <c r="AE40" s="17"/>
      <c r="AF40" s="16">
        <v>0</v>
      </c>
      <c r="AG40" s="17"/>
      <c r="AH40" s="16">
        <v>0</v>
      </c>
      <c r="AI40" s="16">
        <f>AH40</f>
        <v>0</v>
      </c>
      <c r="AJ40" s="20">
        <v>0</v>
      </c>
    </row>
    <row r="41" spans="1:38" x14ac:dyDescent="0.25">
      <c r="A41" s="2"/>
      <c r="B41" s="2"/>
      <c r="C41" s="2"/>
      <c r="D41" s="2"/>
      <c r="E41" s="2"/>
      <c r="F41" s="15"/>
      <c r="G41" s="15" t="s">
        <v>47</v>
      </c>
      <c r="H41" s="15"/>
      <c r="I41" s="15"/>
      <c r="J41" s="16">
        <v>1660.08</v>
      </c>
      <c r="K41" s="17"/>
      <c r="L41" s="16">
        <v>2490.11</v>
      </c>
      <c r="M41" s="17"/>
      <c r="N41" s="16">
        <v>1660.08</v>
      </c>
      <c r="O41" s="17"/>
      <c r="P41" s="16">
        <v>1660.08</v>
      </c>
      <c r="Q41" s="17"/>
      <c r="R41" s="16">
        <v>1660.08</v>
      </c>
      <c r="S41" s="17"/>
      <c r="T41" s="16">
        <v>1660.08</v>
      </c>
      <c r="U41" s="17"/>
      <c r="V41" s="16">
        <v>1660.08</v>
      </c>
      <c r="W41" s="17"/>
      <c r="X41" s="16">
        <v>1660.08</v>
      </c>
      <c r="Y41" s="17"/>
      <c r="Z41" s="16">
        <v>2490.11</v>
      </c>
      <c r="AA41" s="17"/>
      <c r="AB41" s="16">
        <v>1660.08</v>
      </c>
      <c r="AC41" s="17"/>
      <c r="AD41" s="16">
        <v>1660.08</v>
      </c>
      <c r="AE41" s="17"/>
      <c r="AF41" s="16">
        <v>1660.06</v>
      </c>
      <c r="AG41" s="17"/>
      <c r="AH41" s="16">
        <v>21581</v>
      </c>
      <c r="AI41" s="16">
        <f>AH41</f>
        <v>21581</v>
      </c>
      <c r="AJ41" s="20">
        <f t="shared" ref="AJ41:AJ46" si="3">+AI41-AH41</f>
        <v>0</v>
      </c>
      <c r="AL41" s="110"/>
    </row>
    <row r="42" spans="1:38" x14ac:dyDescent="0.25">
      <c r="A42" s="2"/>
      <c r="B42" s="2"/>
      <c r="C42" s="2"/>
      <c r="D42" s="2"/>
      <c r="E42" s="2"/>
      <c r="F42" s="15"/>
      <c r="G42" s="15" t="s">
        <v>48</v>
      </c>
      <c r="H42" s="15"/>
      <c r="I42" s="15"/>
      <c r="J42" s="16">
        <v>3567.44</v>
      </c>
      <c r="K42" s="17"/>
      <c r="L42" s="16">
        <v>0</v>
      </c>
      <c r="M42" s="17"/>
      <c r="N42" s="16">
        <v>0</v>
      </c>
      <c r="O42" s="17"/>
      <c r="P42" s="16">
        <v>0</v>
      </c>
      <c r="Q42" s="17"/>
      <c r="R42" s="16">
        <v>0</v>
      </c>
      <c r="S42" s="17"/>
      <c r="T42" s="16">
        <v>0</v>
      </c>
      <c r="U42" s="17"/>
      <c r="V42" s="16">
        <v>0</v>
      </c>
      <c r="W42" s="17"/>
      <c r="X42" s="16">
        <v>1090.26</v>
      </c>
      <c r="Y42" s="17"/>
      <c r="Z42" s="16">
        <v>0</v>
      </c>
      <c r="AA42" s="17"/>
      <c r="AB42" s="16">
        <v>0</v>
      </c>
      <c r="AC42" s="17"/>
      <c r="AD42" s="16">
        <v>0</v>
      </c>
      <c r="AE42" s="17"/>
      <c r="AF42" s="16">
        <v>1610.3</v>
      </c>
      <c r="AG42" s="17"/>
      <c r="AH42" s="16">
        <v>3922.6</v>
      </c>
      <c r="AI42" s="16">
        <v>8000</v>
      </c>
      <c r="AJ42" s="20">
        <f t="shared" si="3"/>
        <v>4077.4</v>
      </c>
    </row>
    <row r="43" spans="1:38" x14ac:dyDescent="0.25">
      <c r="A43" s="2"/>
      <c r="B43" s="2"/>
      <c r="C43" s="2"/>
      <c r="D43" s="2"/>
      <c r="E43" s="2"/>
      <c r="F43" s="15"/>
      <c r="G43" s="15" t="s">
        <v>49</v>
      </c>
      <c r="H43" s="15"/>
      <c r="I43" s="15"/>
      <c r="J43" s="16">
        <v>2029.98</v>
      </c>
      <c r="K43" s="17"/>
      <c r="L43" s="16">
        <v>2881.37</v>
      </c>
      <c r="M43" s="17"/>
      <c r="N43" s="16">
        <v>2029.98</v>
      </c>
      <c r="O43" s="17"/>
      <c r="P43" s="16">
        <v>2029.98</v>
      </c>
      <c r="Q43" s="17"/>
      <c r="R43" s="16">
        <v>2029.98</v>
      </c>
      <c r="S43" s="17"/>
      <c r="T43" s="16">
        <v>2454.8000000000002</v>
      </c>
      <c r="U43" s="17"/>
      <c r="V43" s="16">
        <v>3398.32</v>
      </c>
      <c r="W43" s="17"/>
      <c r="X43" s="16">
        <v>3435.45</v>
      </c>
      <c r="Y43" s="17"/>
      <c r="Z43" s="16">
        <v>5346.79</v>
      </c>
      <c r="AA43" s="17"/>
      <c r="AB43" s="16">
        <v>3486.44</v>
      </c>
      <c r="AC43" s="17"/>
      <c r="AD43" s="16">
        <v>3435.45</v>
      </c>
      <c r="AE43" s="17"/>
      <c r="AF43" s="16">
        <v>3435.45</v>
      </c>
      <c r="AG43" s="17"/>
      <c r="AH43" s="16">
        <v>45048.08</v>
      </c>
      <c r="AI43" s="16">
        <v>45048.08</v>
      </c>
      <c r="AJ43" s="20">
        <f t="shared" si="3"/>
        <v>0</v>
      </c>
    </row>
    <row r="44" spans="1:38" x14ac:dyDescent="0.25">
      <c r="A44" s="2"/>
      <c r="B44" s="2"/>
      <c r="C44" s="2"/>
      <c r="D44" s="2"/>
      <c r="E44" s="2"/>
      <c r="F44" s="15"/>
      <c r="G44" s="15" t="s">
        <v>50</v>
      </c>
      <c r="H44" s="15"/>
      <c r="I44" s="15"/>
      <c r="J44" s="16">
        <v>429.18</v>
      </c>
      <c r="K44" s="17"/>
      <c r="L44" s="16">
        <v>807.37</v>
      </c>
      <c r="M44" s="17"/>
      <c r="N44" s="16">
        <v>429.18</v>
      </c>
      <c r="O44" s="17"/>
      <c r="P44" s="16">
        <v>429.18</v>
      </c>
      <c r="Q44" s="17"/>
      <c r="R44" s="16">
        <v>429.18</v>
      </c>
      <c r="S44" s="17"/>
      <c r="T44" s="16">
        <v>424.36</v>
      </c>
      <c r="U44" s="17"/>
      <c r="V44" s="16">
        <v>424.36</v>
      </c>
      <c r="W44" s="17"/>
      <c r="X44" s="16">
        <v>387.23</v>
      </c>
      <c r="Y44" s="17"/>
      <c r="Z44" s="16">
        <v>387.23</v>
      </c>
      <c r="AA44" s="17"/>
      <c r="AB44" s="16">
        <v>336.24</v>
      </c>
      <c r="AC44" s="17"/>
      <c r="AD44" s="16">
        <v>387.23</v>
      </c>
      <c r="AE44" s="17"/>
      <c r="AF44" s="16">
        <v>387.23</v>
      </c>
      <c r="AG44" s="17"/>
      <c r="AH44" s="16">
        <v>4646.76</v>
      </c>
      <c r="AI44" s="16">
        <v>4646.76</v>
      </c>
      <c r="AJ44" s="20">
        <f t="shared" si="3"/>
        <v>0</v>
      </c>
    </row>
    <row r="45" spans="1:38" ht="15.75" thickBot="1" x14ac:dyDescent="0.3">
      <c r="A45" s="2"/>
      <c r="B45" s="2"/>
      <c r="C45" s="2"/>
      <c r="D45" s="2"/>
      <c r="E45" s="2"/>
      <c r="F45" s="35"/>
      <c r="G45" s="35" t="s">
        <v>51</v>
      </c>
      <c r="H45" s="35"/>
      <c r="I45" s="35"/>
      <c r="J45" s="36">
        <v>0</v>
      </c>
      <c r="K45" s="37"/>
      <c r="L45" s="36">
        <v>225</v>
      </c>
      <c r="M45" s="37"/>
      <c r="N45" s="36">
        <v>0</v>
      </c>
      <c r="O45" s="37"/>
      <c r="P45" s="36">
        <v>0</v>
      </c>
      <c r="Q45" s="37"/>
      <c r="R45" s="36">
        <v>0</v>
      </c>
      <c r="S45" s="37"/>
      <c r="T45" s="36">
        <v>0</v>
      </c>
      <c r="U45" s="37"/>
      <c r="V45" s="36">
        <v>0</v>
      </c>
      <c r="W45" s="37"/>
      <c r="X45" s="36">
        <v>775</v>
      </c>
      <c r="Y45" s="37"/>
      <c r="Z45" s="36">
        <v>0</v>
      </c>
      <c r="AA45" s="37"/>
      <c r="AB45" s="36">
        <v>0</v>
      </c>
      <c r="AC45" s="37"/>
      <c r="AD45" s="36">
        <v>0</v>
      </c>
      <c r="AE45" s="37"/>
      <c r="AF45" s="36">
        <v>0</v>
      </c>
      <c r="AG45" s="37"/>
      <c r="AH45" s="36">
        <v>3000</v>
      </c>
      <c r="AI45" s="36">
        <v>3000</v>
      </c>
      <c r="AJ45" s="38">
        <f t="shared" si="3"/>
        <v>0</v>
      </c>
    </row>
    <row r="46" spans="1:38" x14ac:dyDescent="0.25">
      <c r="A46" s="2"/>
      <c r="B46" s="2"/>
      <c r="C46" s="2"/>
      <c r="D46" s="2"/>
      <c r="E46" s="2"/>
      <c r="F46" s="31" t="s">
        <v>52</v>
      </c>
      <c r="G46" s="31"/>
      <c r="H46" s="31"/>
      <c r="I46" s="31"/>
      <c r="J46" s="32">
        <f>ROUND(J26+SUM(J39:J45),5)</f>
        <v>22904.68</v>
      </c>
      <c r="K46" s="33"/>
      <c r="L46" s="32">
        <f>ROUND(L26+SUM(L39:L45),5)</f>
        <v>27176.5</v>
      </c>
      <c r="M46" s="33"/>
      <c r="N46" s="32">
        <f>ROUND(N26+SUM(N39:N45),5)</f>
        <v>19213.009999999998</v>
      </c>
      <c r="O46" s="33"/>
      <c r="P46" s="32">
        <f>ROUND(P26+SUM(P39:P45),5)</f>
        <v>14946.86</v>
      </c>
      <c r="Q46" s="33"/>
      <c r="R46" s="32">
        <f>ROUND(R26+SUM(R39:R45),5)</f>
        <v>15358.11</v>
      </c>
      <c r="S46" s="33"/>
      <c r="T46" s="32">
        <f>ROUND(T26+SUM(T39:T45),5)</f>
        <v>15676.01</v>
      </c>
      <c r="U46" s="33"/>
      <c r="V46" s="32">
        <f>ROUND(V26+SUM(V39:V45),5)</f>
        <v>20070.16</v>
      </c>
      <c r="W46" s="33"/>
      <c r="X46" s="32">
        <f>ROUND(X26+SUM(X39:X45),5)</f>
        <v>21935.42</v>
      </c>
      <c r="Y46" s="33"/>
      <c r="Z46" s="32">
        <f>ROUND(Z26+SUM(Z39:Z45),5)</f>
        <v>30105.17</v>
      </c>
      <c r="AA46" s="33"/>
      <c r="AB46" s="32">
        <f>ROUND(AB26+SUM(AB39:AB45),5)</f>
        <v>20070.169999999998</v>
      </c>
      <c r="AC46" s="33"/>
      <c r="AD46" s="32">
        <f>ROUND(AD26+SUM(AD39:AD45),5)</f>
        <v>20069.77</v>
      </c>
      <c r="AE46" s="33"/>
      <c r="AF46" s="32">
        <f>ROUND(AF26+SUM(AF39:AF45),5)</f>
        <v>21680.37</v>
      </c>
      <c r="AG46" s="33"/>
      <c r="AH46" s="32">
        <v>78198.439999999988</v>
      </c>
      <c r="AI46" s="32">
        <f>SUM(AI41:AI45)</f>
        <v>82275.839999999997</v>
      </c>
      <c r="AJ46" s="34">
        <f t="shared" si="3"/>
        <v>4077.4000000000087</v>
      </c>
    </row>
    <row r="47" spans="1:38" x14ac:dyDescent="0.25">
      <c r="A47" s="2"/>
      <c r="B47" s="2"/>
      <c r="C47" s="2"/>
      <c r="D47" s="2"/>
      <c r="E47" s="2"/>
      <c r="F47" s="26" t="s">
        <v>53</v>
      </c>
      <c r="G47" s="26"/>
      <c r="H47" s="26"/>
      <c r="I47" s="26"/>
      <c r="J47" s="9"/>
      <c r="K47" s="27"/>
      <c r="L47" s="9"/>
      <c r="M47" s="27"/>
      <c r="N47" s="9"/>
      <c r="O47" s="27"/>
      <c r="P47" s="9"/>
      <c r="Q47" s="27"/>
      <c r="R47" s="9"/>
      <c r="S47" s="27"/>
      <c r="T47" s="9"/>
      <c r="U47" s="27"/>
      <c r="V47" s="9"/>
      <c r="W47" s="27"/>
      <c r="X47" s="9"/>
      <c r="Y47" s="27"/>
      <c r="Z47" s="9"/>
      <c r="AA47" s="27"/>
      <c r="AB47" s="9"/>
      <c r="AC47" s="27"/>
      <c r="AD47" s="9"/>
      <c r="AE47" s="27"/>
      <c r="AF47" s="9"/>
      <c r="AG47" s="27"/>
      <c r="AH47" s="9"/>
      <c r="AI47" s="9"/>
      <c r="AJ47" s="29"/>
    </row>
    <row r="48" spans="1:38" x14ac:dyDescent="0.25">
      <c r="A48" s="2"/>
      <c r="B48" s="2"/>
      <c r="C48" s="2"/>
      <c r="D48" s="2"/>
      <c r="E48" s="2"/>
      <c r="F48" s="15"/>
      <c r="G48" s="15" t="s">
        <v>54</v>
      </c>
      <c r="H48" s="15"/>
      <c r="I48" s="15"/>
      <c r="J48" s="16">
        <v>0</v>
      </c>
      <c r="K48" s="17"/>
      <c r="L48" s="16">
        <v>0</v>
      </c>
      <c r="M48" s="17"/>
      <c r="N48" s="16">
        <v>0</v>
      </c>
      <c r="O48" s="17"/>
      <c r="P48" s="16">
        <v>0</v>
      </c>
      <c r="Q48" s="17"/>
      <c r="R48" s="16">
        <v>0</v>
      </c>
      <c r="S48" s="17"/>
      <c r="T48" s="16">
        <v>0</v>
      </c>
      <c r="U48" s="17"/>
      <c r="V48" s="16">
        <v>0</v>
      </c>
      <c r="W48" s="17"/>
      <c r="X48" s="16">
        <v>0</v>
      </c>
      <c r="Y48" s="17"/>
      <c r="Z48" s="16">
        <v>0</v>
      </c>
      <c r="AA48" s="17"/>
      <c r="AB48" s="16">
        <v>0</v>
      </c>
      <c r="AC48" s="17"/>
      <c r="AD48" s="16">
        <v>0</v>
      </c>
      <c r="AE48" s="17"/>
      <c r="AF48" s="16">
        <v>30000</v>
      </c>
      <c r="AG48" s="17"/>
      <c r="AH48" s="16">
        <v>0</v>
      </c>
      <c r="AI48" s="16">
        <v>0</v>
      </c>
      <c r="AJ48" s="20">
        <f>+AI48-AH48</f>
        <v>0</v>
      </c>
    </row>
    <row r="49" spans="1:36" ht="15.75" thickBot="1" x14ac:dyDescent="0.3">
      <c r="A49" s="2"/>
      <c r="B49" s="2"/>
      <c r="C49" s="2"/>
      <c r="D49" s="2"/>
      <c r="E49" s="2"/>
      <c r="F49" s="35"/>
      <c r="G49" s="35" t="s">
        <v>55</v>
      </c>
      <c r="H49" s="35"/>
      <c r="I49" s="35"/>
      <c r="J49" s="36">
        <v>0</v>
      </c>
      <c r="K49" s="37"/>
      <c r="L49" s="36">
        <v>0</v>
      </c>
      <c r="M49" s="37"/>
      <c r="N49" s="36">
        <v>0</v>
      </c>
      <c r="O49" s="37"/>
      <c r="P49" s="36">
        <v>0</v>
      </c>
      <c r="Q49" s="37"/>
      <c r="R49" s="36">
        <v>0</v>
      </c>
      <c r="S49" s="37"/>
      <c r="T49" s="36">
        <v>0</v>
      </c>
      <c r="U49" s="37"/>
      <c r="V49" s="36">
        <v>0</v>
      </c>
      <c r="W49" s="37"/>
      <c r="X49" s="36">
        <v>0</v>
      </c>
      <c r="Y49" s="37"/>
      <c r="Z49" s="36">
        <v>0</v>
      </c>
      <c r="AA49" s="37"/>
      <c r="AB49" s="36">
        <v>0</v>
      </c>
      <c r="AC49" s="37"/>
      <c r="AD49" s="36">
        <v>0</v>
      </c>
      <c r="AE49" s="37"/>
      <c r="AF49" s="36">
        <v>10000</v>
      </c>
      <c r="AG49" s="37"/>
      <c r="AH49" s="36">
        <v>0</v>
      </c>
      <c r="AI49" s="36">
        <v>0</v>
      </c>
      <c r="AJ49" s="38">
        <f>+AI49-AH49</f>
        <v>0</v>
      </c>
    </row>
    <row r="50" spans="1:36" x14ac:dyDescent="0.25">
      <c r="A50" s="2"/>
      <c r="B50" s="2"/>
      <c r="C50" s="2"/>
      <c r="D50" s="2"/>
      <c r="E50" s="2"/>
      <c r="F50" s="31" t="s">
        <v>56</v>
      </c>
      <c r="G50" s="31"/>
      <c r="H50" s="31"/>
      <c r="I50" s="31"/>
      <c r="J50" s="32">
        <f>ROUND(SUM(J47:J49),5)</f>
        <v>0</v>
      </c>
      <c r="K50" s="33"/>
      <c r="L50" s="32">
        <f>ROUND(SUM(L47:L49),5)</f>
        <v>0</v>
      </c>
      <c r="M50" s="33"/>
      <c r="N50" s="32">
        <f>ROUND(SUM(N47:N49),5)</f>
        <v>0</v>
      </c>
      <c r="O50" s="33"/>
      <c r="P50" s="32">
        <f>ROUND(SUM(P47:P49),5)</f>
        <v>0</v>
      </c>
      <c r="Q50" s="33"/>
      <c r="R50" s="32">
        <f>ROUND(SUM(R47:R49),5)</f>
        <v>0</v>
      </c>
      <c r="S50" s="33"/>
      <c r="T50" s="32">
        <f>ROUND(SUM(T47:T49),5)</f>
        <v>0</v>
      </c>
      <c r="U50" s="33"/>
      <c r="V50" s="32">
        <f>ROUND(SUM(V47:V49),5)</f>
        <v>0</v>
      </c>
      <c r="W50" s="33"/>
      <c r="X50" s="32">
        <f>ROUND(SUM(X47:X49),5)</f>
        <v>0</v>
      </c>
      <c r="Y50" s="33"/>
      <c r="Z50" s="32">
        <f>ROUND(SUM(Z47:Z49),5)</f>
        <v>0</v>
      </c>
      <c r="AA50" s="33"/>
      <c r="AB50" s="32">
        <f>ROUND(SUM(AB47:AB49),5)</f>
        <v>0</v>
      </c>
      <c r="AC50" s="33"/>
      <c r="AD50" s="32">
        <f>ROUND(SUM(AD47:AD49),5)</f>
        <v>0</v>
      </c>
      <c r="AE50" s="33"/>
      <c r="AF50" s="32">
        <f>ROUND(SUM(AF47:AF49),5)</f>
        <v>40000</v>
      </c>
      <c r="AG50" s="33"/>
      <c r="AH50" s="32">
        <v>0</v>
      </c>
      <c r="AI50" s="32">
        <v>0</v>
      </c>
      <c r="AJ50" s="34">
        <f>+AI50-AH50</f>
        <v>0</v>
      </c>
    </row>
    <row r="51" spans="1:36" x14ac:dyDescent="0.25">
      <c r="A51" s="2"/>
      <c r="B51" s="2"/>
      <c r="C51" s="2"/>
      <c r="D51" s="2"/>
      <c r="E51" s="2"/>
      <c r="F51" s="26" t="s">
        <v>57</v>
      </c>
      <c r="G51" s="26"/>
      <c r="H51" s="26"/>
      <c r="I51" s="26"/>
      <c r="J51" s="9"/>
      <c r="K51" s="27"/>
      <c r="L51" s="9"/>
      <c r="M51" s="27"/>
      <c r="N51" s="9"/>
      <c r="O51" s="27"/>
      <c r="P51" s="9"/>
      <c r="Q51" s="27"/>
      <c r="R51" s="9"/>
      <c r="S51" s="27"/>
      <c r="T51" s="9"/>
      <c r="U51" s="27"/>
      <c r="V51" s="9"/>
      <c r="W51" s="27"/>
      <c r="X51" s="9"/>
      <c r="Y51" s="27"/>
      <c r="Z51" s="9"/>
      <c r="AA51" s="27"/>
      <c r="AB51" s="9"/>
      <c r="AC51" s="27"/>
      <c r="AD51" s="9"/>
      <c r="AE51" s="27"/>
      <c r="AF51" s="9"/>
      <c r="AG51" s="27"/>
      <c r="AH51" s="9"/>
      <c r="AI51" s="9"/>
      <c r="AJ51" s="30"/>
    </row>
    <row r="52" spans="1:36" x14ac:dyDescent="0.25">
      <c r="A52" s="2"/>
      <c r="B52" s="2"/>
      <c r="C52" s="2"/>
      <c r="D52" s="2"/>
      <c r="E52" s="2"/>
      <c r="F52" s="15"/>
      <c r="G52" s="15" t="s">
        <v>58</v>
      </c>
      <c r="H52" s="15"/>
      <c r="I52" s="15"/>
      <c r="J52" s="16">
        <v>503</v>
      </c>
      <c r="K52" s="17"/>
      <c r="L52" s="16">
        <v>0</v>
      </c>
      <c r="M52" s="17"/>
      <c r="N52" s="16">
        <v>0</v>
      </c>
      <c r="O52" s="17"/>
      <c r="P52" s="16">
        <v>0</v>
      </c>
      <c r="Q52" s="17"/>
      <c r="R52" s="16">
        <v>0</v>
      </c>
      <c r="S52" s="17"/>
      <c r="T52" s="16">
        <v>47</v>
      </c>
      <c r="U52" s="17"/>
      <c r="V52" s="16">
        <v>0</v>
      </c>
      <c r="W52" s="17"/>
      <c r="X52" s="16">
        <v>0</v>
      </c>
      <c r="Y52" s="17"/>
      <c r="Z52" s="16">
        <v>0</v>
      </c>
      <c r="AA52" s="17"/>
      <c r="AB52" s="16">
        <v>0</v>
      </c>
      <c r="AC52" s="17"/>
      <c r="AD52" s="16">
        <v>0</v>
      </c>
      <c r="AE52" s="17"/>
      <c r="AF52" s="16">
        <v>0</v>
      </c>
      <c r="AG52" s="17"/>
      <c r="AH52" s="16">
        <v>750</v>
      </c>
      <c r="AI52" s="16">
        <v>1500</v>
      </c>
      <c r="AJ52" s="20">
        <f t="shared" ref="AJ52:AJ68" si="4">+AI52-AH52</f>
        <v>750</v>
      </c>
    </row>
    <row r="53" spans="1:36" x14ac:dyDescent="0.25">
      <c r="A53" s="2"/>
      <c r="B53" s="2"/>
      <c r="C53" s="2"/>
      <c r="D53" s="2"/>
      <c r="E53" s="2"/>
      <c r="F53" s="15"/>
      <c r="G53" s="15" t="s">
        <v>59</v>
      </c>
      <c r="H53" s="15"/>
      <c r="I53" s="15"/>
      <c r="J53" s="16">
        <v>0</v>
      </c>
      <c r="K53" s="17"/>
      <c r="L53" s="16">
        <v>0</v>
      </c>
      <c r="M53" s="17"/>
      <c r="N53" s="16">
        <v>0</v>
      </c>
      <c r="O53" s="17"/>
      <c r="P53" s="16">
        <v>0</v>
      </c>
      <c r="Q53" s="17"/>
      <c r="R53" s="16">
        <v>0</v>
      </c>
      <c r="S53" s="17"/>
      <c r="T53" s="16">
        <v>4500</v>
      </c>
      <c r="U53" s="17"/>
      <c r="V53" s="16">
        <v>0</v>
      </c>
      <c r="W53" s="17"/>
      <c r="X53" s="16">
        <v>0</v>
      </c>
      <c r="Y53" s="17"/>
      <c r="Z53" s="16">
        <v>0</v>
      </c>
      <c r="AA53" s="17"/>
      <c r="AB53" s="16">
        <v>0</v>
      </c>
      <c r="AC53" s="17"/>
      <c r="AD53" s="16">
        <v>0</v>
      </c>
      <c r="AE53" s="17"/>
      <c r="AF53" s="16">
        <v>0</v>
      </c>
      <c r="AG53" s="17"/>
      <c r="AH53" s="16">
        <v>5000</v>
      </c>
      <c r="AI53" s="16">
        <v>5500</v>
      </c>
      <c r="AJ53" s="20">
        <f t="shared" si="4"/>
        <v>500</v>
      </c>
    </row>
    <row r="54" spans="1:36" x14ac:dyDescent="0.25">
      <c r="A54" s="2"/>
      <c r="B54" s="2"/>
      <c r="C54" s="2"/>
      <c r="D54" s="2"/>
      <c r="E54" s="2"/>
      <c r="F54" s="15"/>
      <c r="G54" s="15" t="s">
        <v>60</v>
      </c>
      <c r="H54" s="15"/>
      <c r="I54" s="15"/>
      <c r="J54" s="16">
        <v>10179.65</v>
      </c>
      <c r="K54" s="17"/>
      <c r="L54" s="16">
        <v>0</v>
      </c>
      <c r="M54" s="17"/>
      <c r="N54" s="16">
        <v>0</v>
      </c>
      <c r="O54" s="17"/>
      <c r="P54" s="16">
        <v>0</v>
      </c>
      <c r="Q54" s="17"/>
      <c r="R54" s="16">
        <v>0</v>
      </c>
      <c r="S54" s="17"/>
      <c r="T54" s="16">
        <v>0</v>
      </c>
      <c r="U54" s="17"/>
      <c r="V54" s="16">
        <v>0</v>
      </c>
      <c r="W54" s="17"/>
      <c r="X54" s="16">
        <v>0</v>
      </c>
      <c r="Y54" s="17"/>
      <c r="Z54" s="16">
        <v>0</v>
      </c>
      <c r="AA54" s="17"/>
      <c r="AB54" s="16">
        <v>0</v>
      </c>
      <c r="AC54" s="17"/>
      <c r="AD54" s="16">
        <v>0</v>
      </c>
      <c r="AE54" s="17"/>
      <c r="AF54" s="16">
        <v>100.35</v>
      </c>
      <c r="AG54" s="17"/>
      <c r="AH54" s="16">
        <v>11352.48</v>
      </c>
      <c r="AI54" s="16">
        <v>13000</v>
      </c>
      <c r="AJ54" s="20">
        <f t="shared" si="4"/>
        <v>1647.5200000000004</v>
      </c>
    </row>
    <row r="55" spans="1:36" x14ac:dyDescent="0.25">
      <c r="A55" s="2"/>
      <c r="B55" s="2"/>
      <c r="C55" s="2"/>
      <c r="D55" s="2"/>
      <c r="E55" s="2"/>
      <c r="F55" s="15"/>
      <c r="G55" s="15" t="s">
        <v>61</v>
      </c>
      <c r="H55" s="15"/>
      <c r="I55" s="15"/>
      <c r="J55" s="16"/>
      <c r="K55" s="17"/>
      <c r="L55" s="16"/>
      <c r="M55" s="17"/>
      <c r="N55" s="16"/>
      <c r="O55" s="17"/>
      <c r="P55" s="16"/>
      <c r="Q55" s="17"/>
      <c r="R55" s="16"/>
      <c r="S55" s="17"/>
      <c r="T55" s="16"/>
      <c r="U55" s="17"/>
      <c r="V55" s="16"/>
      <c r="W55" s="17"/>
      <c r="X55" s="16"/>
      <c r="Y55" s="17"/>
      <c r="Z55" s="16"/>
      <c r="AA55" s="17"/>
      <c r="AB55" s="16"/>
      <c r="AC55" s="17"/>
      <c r="AD55" s="16"/>
      <c r="AE55" s="17"/>
      <c r="AF55" s="16"/>
      <c r="AG55" s="17"/>
      <c r="AH55" s="16">
        <v>0</v>
      </c>
      <c r="AI55" s="16">
        <f>AH55</f>
        <v>0</v>
      </c>
      <c r="AJ55" s="20">
        <f t="shared" si="4"/>
        <v>0</v>
      </c>
    </row>
    <row r="56" spans="1:36" x14ac:dyDescent="0.25">
      <c r="A56" s="2"/>
      <c r="B56" s="2"/>
      <c r="C56" s="2"/>
      <c r="D56" s="2"/>
      <c r="E56" s="2"/>
      <c r="F56" s="15"/>
      <c r="G56" s="15"/>
      <c r="H56" s="15" t="s">
        <v>62</v>
      </c>
      <c r="I56" s="15"/>
      <c r="J56" s="16">
        <v>0</v>
      </c>
      <c r="K56" s="17"/>
      <c r="L56" s="16">
        <v>0</v>
      </c>
      <c r="M56" s="17"/>
      <c r="N56" s="16">
        <v>0</v>
      </c>
      <c r="O56" s="17"/>
      <c r="P56" s="16">
        <v>0</v>
      </c>
      <c r="Q56" s="17"/>
      <c r="R56" s="16">
        <v>0</v>
      </c>
      <c r="S56" s="17"/>
      <c r="T56" s="16">
        <v>0</v>
      </c>
      <c r="U56" s="17"/>
      <c r="V56" s="16">
        <v>0</v>
      </c>
      <c r="W56" s="17"/>
      <c r="X56" s="16">
        <v>0</v>
      </c>
      <c r="Y56" s="17"/>
      <c r="Z56" s="16">
        <v>0</v>
      </c>
      <c r="AA56" s="17"/>
      <c r="AB56" s="16">
        <v>0</v>
      </c>
      <c r="AC56" s="17"/>
      <c r="AD56" s="16">
        <v>0</v>
      </c>
      <c r="AE56" s="17"/>
      <c r="AF56" s="16">
        <v>0</v>
      </c>
      <c r="AG56" s="17"/>
      <c r="AH56" s="16">
        <v>0</v>
      </c>
      <c r="AI56" s="16">
        <f>AH56</f>
        <v>0</v>
      </c>
      <c r="AJ56" s="20">
        <f t="shared" si="4"/>
        <v>0</v>
      </c>
    </row>
    <row r="57" spans="1:36" x14ac:dyDescent="0.25">
      <c r="A57" s="2"/>
      <c r="B57" s="2"/>
      <c r="C57" s="2"/>
      <c r="D57" s="2"/>
      <c r="E57" s="2"/>
      <c r="F57" s="15"/>
      <c r="G57" s="15"/>
      <c r="H57" s="15" t="s">
        <v>63</v>
      </c>
      <c r="I57" s="15"/>
      <c r="J57" s="16">
        <v>730</v>
      </c>
      <c r="K57" s="17"/>
      <c r="L57" s="16">
        <v>730</v>
      </c>
      <c r="M57" s="17"/>
      <c r="N57" s="16">
        <v>865</v>
      </c>
      <c r="O57" s="17"/>
      <c r="P57" s="16">
        <v>865</v>
      </c>
      <c r="Q57" s="17"/>
      <c r="R57" s="16">
        <v>865</v>
      </c>
      <c r="S57" s="17"/>
      <c r="T57" s="16">
        <v>865</v>
      </c>
      <c r="U57" s="17"/>
      <c r="V57" s="16">
        <v>865</v>
      </c>
      <c r="W57" s="17"/>
      <c r="X57" s="16">
        <v>865</v>
      </c>
      <c r="Y57" s="17"/>
      <c r="Z57" s="16">
        <v>865</v>
      </c>
      <c r="AA57" s="17"/>
      <c r="AB57" s="16">
        <v>865</v>
      </c>
      <c r="AC57" s="17"/>
      <c r="AD57" s="16">
        <v>865</v>
      </c>
      <c r="AE57" s="17"/>
      <c r="AF57" s="16">
        <v>400</v>
      </c>
      <c r="AG57" s="17"/>
      <c r="AH57" s="16">
        <v>10380</v>
      </c>
      <c r="AI57" s="16">
        <v>10380</v>
      </c>
      <c r="AJ57" s="20">
        <f t="shared" si="4"/>
        <v>0</v>
      </c>
    </row>
    <row r="58" spans="1:36" x14ac:dyDescent="0.25">
      <c r="A58" s="2"/>
      <c r="B58" s="2"/>
      <c r="C58" s="2"/>
      <c r="D58" s="2"/>
      <c r="E58" s="2"/>
      <c r="F58" s="15"/>
      <c r="G58" s="15"/>
      <c r="H58" s="15" t="s">
        <v>64</v>
      </c>
      <c r="I58" s="15"/>
      <c r="J58" s="16">
        <v>1528.03</v>
      </c>
      <c r="K58" s="17"/>
      <c r="L58" s="16">
        <v>0</v>
      </c>
      <c r="M58" s="17"/>
      <c r="N58" s="16">
        <v>0</v>
      </c>
      <c r="O58" s="17"/>
      <c r="P58" s="16">
        <v>0</v>
      </c>
      <c r="Q58" s="17"/>
      <c r="R58" s="16">
        <v>0</v>
      </c>
      <c r="S58" s="17"/>
      <c r="T58" s="16">
        <v>0</v>
      </c>
      <c r="U58" s="17"/>
      <c r="V58" s="16">
        <v>0</v>
      </c>
      <c r="W58" s="17"/>
      <c r="X58" s="16">
        <v>996.19</v>
      </c>
      <c r="Y58" s="17"/>
      <c r="Z58" s="16">
        <v>0</v>
      </c>
      <c r="AA58" s="17"/>
      <c r="AB58" s="16">
        <v>0</v>
      </c>
      <c r="AC58" s="17"/>
      <c r="AD58" s="16">
        <v>0</v>
      </c>
      <c r="AE58" s="17"/>
      <c r="AF58" s="16">
        <v>475.78</v>
      </c>
      <c r="AG58" s="17"/>
      <c r="AH58" s="16">
        <v>3000</v>
      </c>
      <c r="AI58" s="16">
        <f>AH58</f>
        <v>3000</v>
      </c>
      <c r="AJ58" s="20">
        <f t="shared" si="4"/>
        <v>0</v>
      </c>
    </row>
    <row r="59" spans="1:36" ht="15.75" thickBot="1" x14ac:dyDescent="0.3">
      <c r="A59" s="2"/>
      <c r="B59" s="2"/>
      <c r="C59" s="2"/>
      <c r="D59" s="2"/>
      <c r="E59" s="2"/>
      <c r="F59" s="35"/>
      <c r="G59" s="35"/>
      <c r="H59" s="35" t="s">
        <v>65</v>
      </c>
      <c r="I59" s="35"/>
      <c r="J59" s="36">
        <v>0</v>
      </c>
      <c r="K59" s="37"/>
      <c r="L59" s="36">
        <v>0</v>
      </c>
      <c r="M59" s="37"/>
      <c r="N59" s="36">
        <v>0</v>
      </c>
      <c r="O59" s="37"/>
      <c r="P59" s="36">
        <v>0</v>
      </c>
      <c r="Q59" s="37"/>
      <c r="R59" s="36">
        <v>0</v>
      </c>
      <c r="S59" s="37"/>
      <c r="T59" s="36">
        <v>0</v>
      </c>
      <c r="U59" s="37"/>
      <c r="V59" s="36"/>
      <c r="W59" s="37"/>
      <c r="X59" s="36"/>
      <c r="Y59" s="37"/>
      <c r="Z59" s="36"/>
      <c r="AA59" s="37"/>
      <c r="AB59" s="36"/>
      <c r="AC59" s="37"/>
      <c r="AD59" s="36"/>
      <c r="AE59" s="37"/>
      <c r="AF59" s="36"/>
      <c r="AG59" s="37"/>
      <c r="AH59" s="36">
        <v>0</v>
      </c>
      <c r="AI59" s="36">
        <f>AH59</f>
        <v>0</v>
      </c>
      <c r="AJ59" s="38">
        <f t="shared" si="4"/>
        <v>0</v>
      </c>
    </row>
    <row r="60" spans="1:36" x14ac:dyDescent="0.25">
      <c r="A60" s="2"/>
      <c r="B60" s="2"/>
      <c r="C60" s="2"/>
      <c r="D60" s="2"/>
      <c r="E60" s="2"/>
      <c r="F60" s="31"/>
      <c r="G60" s="31" t="s">
        <v>66</v>
      </c>
      <c r="H60" s="31"/>
      <c r="I60" s="31"/>
      <c r="J60" s="32">
        <f>ROUND(SUM(J55:J59),5)</f>
        <v>2258.0300000000002</v>
      </c>
      <c r="K60" s="33"/>
      <c r="L60" s="32">
        <f>ROUND(SUM(L55:L59),5)</f>
        <v>730</v>
      </c>
      <c r="M60" s="33"/>
      <c r="N60" s="32">
        <f>ROUND(SUM(N55:N59),5)</f>
        <v>865</v>
      </c>
      <c r="O60" s="33"/>
      <c r="P60" s="32">
        <f>ROUND(SUM(P55:P59),5)</f>
        <v>865</v>
      </c>
      <c r="Q60" s="33"/>
      <c r="R60" s="32">
        <f>ROUND(SUM(R55:R59),5)</f>
        <v>865</v>
      </c>
      <c r="S60" s="33"/>
      <c r="T60" s="32">
        <f>ROUND(SUM(T55:T59),5)</f>
        <v>865</v>
      </c>
      <c r="U60" s="33"/>
      <c r="V60" s="32">
        <f>ROUND(SUM(V55:V59),5)</f>
        <v>865</v>
      </c>
      <c r="W60" s="33"/>
      <c r="X60" s="32">
        <f>ROUND(SUM(X55:X59),5)</f>
        <v>1861.19</v>
      </c>
      <c r="Y60" s="33"/>
      <c r="Z60" s="32">
        <f>ROUND(SUM(Z55:Z59),5)</f>
        <v>865</v>
      </c>
      <c r="AA60" s="33"/>
      <c r="AB60" s="32">
        <f>ROUND(SUM(AB55:AB59),5)</f>
        <v>865</v>
      </c>
      <c r="AC60" s="33"/>
      <c r="AD60" s="32">
        <f>ROUND(SUM(AD55:AD59),5)</f>
        <v>865</v>
      </c>
      <c r="AE60" s="33"/>
      <c r="AF60" s="32">
        <f>ROUND(SUM(AF55:AF59),5)</f>
        <v>875.78</v>
      </c>
      <c r="AG60" s="33"/>
      <c r="AH60" s="32">
        <v>30482.48</v>
      </c>
      <c r="AI60" s="32">
        <f>SUM(AI52:AI59)</f>
        <v>33380</v>
      </c>
      <c r="AJ60" s="34">
        <f t="shared" si="4"/>
        <v>2897.5200000000004</v>
      </c>
    </row>
    <row r="61" spans="1:36" x14ac:dyDescent="0.25">
      <c r="A61" s="2"/>
      <c r="B61" s="2"/>
      <c r="C61" s="2"/>
      <c r="D61" s="2"/>
      <c r="E61" s="2"/>
      <c r="F61" s="15"/>
      <c r="G61" s="15" t="s">
        <v>67</v>
      </c>
      <c r="H61" s="15"/>
      <c r="I61" s="15"/>
      <c r="J61" s="16">
        <v>108.33</v>
      </c>
      <c r="K61" s="17"/>
      <c r="L61" s="16">
        <v>108.33</v>
      </c>
      <c r="M61" s="17"/>
      <c r="N61" s="16">
        <v>108.33</v>
      </c>
      <c r="O61" s="17"/>
      <c r="P61" s="16">
        <v>108.33</v>
      </c>
      <c r="Q61" s="17"/>
      <c r="R61" s="16">
        <v>108.33</v>
      </c>
      <c r="S61" s="17"/>
      <c r="T61" s="16">
        <v>108.33</v>
      </c>
      <c r="U61" s="17"/>
      <c r="V61" s="16">
        <v>108.33</v>
      </c>
      <c r="W61" s="17"/>
      <c r="X61" s="16">
        <v>108.33</v>
      </c>
      <c r="Y61" s="17"/>
      <c r="Z61" s="16">
        <v>108.33</v>
      </c>
      <c r="AA61" s="17"/>
      <c r="AB61" s="16">
        <v>108.33</v>
      </c>
      <c r="AC61" s="17"/>
      <c r="AD61" s="16">
        <v>108.33</v>
      </c>
      <c r="AE61" s="17"/>
      <c r="AF61" s="16">
        <v>108.37</v>
      </c>
      <c r="AG61" s="17"/>
      <c r="AH61" s="16">
        <v>1300</v>
      </c>
      <c r="AI61" s="16">
        <f>AH61</f>
        <v>1300</v>
      </c>
      <c r="AJ61" s="20">
        <f t="shared" si="4"/>
        <v>0</v>
      </c>
    </row>
    <row r="62" spans="1:36" x14ac:dyDescent="0.25">
      <c r="A62" s="2"/>
      <c r="B62" s="2"/>
      <c r="C62" s="2"/>
      <c r="D62" s="2"/>
      <c r="E62" s="2"/>
      <c r="F62" s="15"/>
      <c r="G62" s="15" t="s">
        <v>68</v>
      </c>
      <c r="H62" s="15"/>
      <c r="I62" s="15"/>
      <c r="J62" s="16">
        <v>333.33</v>
      </c>
      <c r="K62" s="17"/>
      <c r="L62" s="16">
        <v>333.33</v>
      </c>
      <c r="M62" s="17"/>
      <c r="N62" s="16">
        <v>333.33</v>
      </c>
      <c r="O62" s="17"/>
      <c r="P62" s="16">
        <v>333.33</v>
      </c>
      <c r="Q62" s="17"/>
      <c r="R62" s="16">
        <v>333.33</v>
      </c>
      <c r="S62" s="17"/>
      <c r="T62" s="16">
        <v>333.33</v>
      </c>
      <c r="U62" s="17"/>
      <c r="V62" s="16">
        <v>333.33</v>
      </c>
      <c r="W62" s="17"/>
      <c r="X62" s="16">
        <v>333.33</v>
      </c>
      <c r="Y62" s="17"/>
      <c r="Z62" s="16">
        <v>333.33</v>
      </c>
      <c r="AA62" s="17"/>
      <c r="AB62" s="16">
        <v>333.33</v>
      </c>
      <c r="AC62" s="17"/>
      <c r="AD62" s="16">
        <v>333.33</v>
      </c>
      <c r="AE62" s="17"/>
      <c r="AF62" s="16">
        <v>333.37</v>
      </c>
      <c r="AG62" s="17"/>
      <c r="AH62" s="16">
        <v>4000</v>
      </c>
      <c r="AI62" s="16">
        <f>AH62</f>
        <v>4000</v>
      </c>
      <c r="AJ62" s="20">
        <f t="shared" si="4"/>
        <v>0</v>
      </c>
    </row>
    <row r="63" spans="1:36" x14ac:dyDescent="0.25">
      <c r="A63" s="2"/>
      <c r="B63" s="2"/>
      <c r="C63" s="2"/>
      <c r="D63" s="2"/>
      <c r="E63" s="2"/>
      <c r="F63" s="15"/>
      <c r="G63" s="15" t="s">
        <v>69</v>
      </c>
      <c r="H63" s="15"/>
      <c r="I63" s="15"/>
      <c r="J63" s="16">
        <v>416.67</v>
      </c>
      <c r="K63" s="17"/>
      <c r="L63" s="16">
        <v>416.67</v>
      </c>
      <c r="M63" s="17"/>
      <c r="N63" s="16">
        <v>416.67</v>
      </c>
      <c r="O63" s="17"/>
      <c r="P63" s="16">
        <v>416.67</v>
      </c>
      <c r="Q63" s="17"/>
      <c r="R63" s="16">
        <v>416.67</v>
      </c>
      <c r="S63" s="17"/>
      <c r="T63" s="16">
        <v>416.67</v>
      </c>
      <c r="U63" s="17"/>
      <c r="V63" s="16">
        <v>416.67</v>
      </c>
      <c r="W63" s="17"/>
      <c r="X63" s="16">
        <v>416.67</v>
      </c>
      <c r="Y63" s="17"/>
      <c r="Z63" s="16">
        <v>416.67</v>
      </c>
      <c r="AA63" s="17"/>
      <c r="AB63" s="16">
        <v>416.67</v>
      </c>
      <c r="AC63" s="17"/>
      <c r="AD63" s="16">
        <v>416.67</v>
      </c>
      <c r="AE63" s="17"/>
      <c r="AF63" s="16">
        <v>416.63</v>
      </c>
      <c r="AG63" s="17"/>
      <c r="AH63" s="16">
        <v>5500</v>
      </c>
      <c r="AI63" s="16">
        <v>5500</v>
      </c>
      <c r="AJ63" s="20">
        <f t="shared" si="4"/>
        <v>0</v>
      </c>
    </row>
    <row r="64" spans="1:36" x14ac:dyDescent="0.25">
      <c r="A64" s="2"/>
      <c r="B64" s="2"/>
      <c r="C64" s="2"/>
      <c r="D64" s="2"/>
      <c r="E64" s="2"/>
      <c r="F64" s="15"/>
      <c r="G64" s="15" t="s">
        <v>70</v>
      </c>
      <c r="H64" s="15"/>
      <c r="I64" s="15"/>
      <c r="J64" s="16">
        <v>0</v>
      </c>
      <c r="K64" s="17"/>
      <c r="L64" s="16">
        <v>0</v>
      </c>
      <c r="M64" s="17"/>
      <c r="N64" s="16">
        <v>0</v>
      </c>
      <c r="O64" s="17"/>
      <c r="P64" s="16">
        <v>0</v>
      </c>
      <c r="Q64" s="17"/>
      <c r="R64" s="16">
        <v>0</v>
      </c>
      <c r="S64" s="17"/>
      <c r="T64" s="16">
        <v>28.26</v>
      </c>
      <c r="U64" s="17"/>
      <c r="V64" s="16">
        <v>0</v>
      </c>
      <c r="W64" s="17"/>
      <c r="X64" s="16">
        <v>0</v>
      </c>
      <c r="Y64" s="17"/>
      <c r="Z64" s="16">
        <v>0</v>
      </c>
      <c r="AA64" s="17"/>
      <c r="AB64" s="16">
        <v>0</v>
      </c>
      <c r="AC64" s="17"/>
      <c r="AD64" s="16">
        <v>0</v>
      </c>
      <c r="AE64" s="17"/>
      <c r="AF64" s="16">
        <v>71.739999999999995</v>
      </c>
      <c r="AG64" s="17"/>
      <c r="AH64" s="16">
        <v>100</v>
      </c>
      <c r="AI64" s="16">
        <v>250</v>
      </c>
      <c r="AJ64" s="20">
        <f t="shared" si="4"/>
        <v>150</v>
      </c>
    </row>
    <row r="65" spans="1:36" x14ac:dyDescent="0.25">
      <c r="A65" s="2"/>
      <c r="B65" s="2"/>
      <c r="C65" s="2"/>
      <c r="D65" s="2"/>
      <c r="E65" s="2"/>
      <c r="F65" s="15"/>
      <c r="G65" s="15" t="s">
        <v>71</v>
      </c>
      <c r="H65" s="15"/>
      <c r="I65" s="15"/>
      <c r="J65" s="16">
        <v>0</v>
      </c>
      <c r="K65" s="17"/>
      <c r="L65" s="16">
        <v>487</v>
      </c>
      <c r="M65" s="17"/>
      <c r="N65" s="16">
        <v>0</v>
      </c>
      <c r="O65" s="17"/>
      <c r="P65" s="16">
        <v>1354</v>
      </c>
      <c r="Q65" s="17"/>
      <c r="R65" s="16">
        <v>0</v>
      </c>
      <c r="S65" s="17"/>
      <c r="T65" s="16">
        <v>0</v>
      </c>
      <c r="U65" s="17"/>
      <c r="V65" s="16">
        <v>100</v>
      </c>
      <c r="W65" s="17"/>
      <c r="X65" s="16">
        <v>150</v>
      </c>
      <c r="Y65" s="17"/>
      <c r="Z65" s="16">
        <v>0</v>
      </c>
      <c r="AA65" s="17"/>
      <c r="AB65" s="16">
        <v>0</v>
      </c>
      <c r="AC65" s="17"/>
      <c r="AD65" s="16">
        <v>0</v>
      </c>
      <c r="AE65" s="17"/>
      <c r="AF65" s="16">
        <v>9</v>
      </c>
      <c r="AG65" s="17"/>
      <c r="AH65" s="16">
        <v>2100</v>
      </c>
      <c r="AI65" s="16">
        <v>3000</v>
      </c>
      <c r="AJ65" s="20">
        <f t="shared" si="4"/>
        <v>900</v>
      </c>
    </row>
    <row r="66" spans="1:36" x14ac:dyDescent="0.25">
      <c r="A66" s="2"/>
      <c r="B66" s="2"/>
      <c r="C66" s="2"/>
      <c r="D66" s="2"/>
      <c r="E66" s="2"/>
      <c r="F66" s="15"/>
      <c r="G66" s="15" t="s">
        <v>72</v>
      </c>
      <c r="H66" s="15"/>
      <c r="I66" s="15"/>
      <c r="J66" s="16">
        <v>4.17</v>
      </c>
      <c r="K66" s="17"/>
      <c r="L66" s="16">
        <v>4.17</v>
      </c>
      <c r="M66" s="17"/>
      <c r="N66" s="16">
        <v>4.17</v>
      </c>
      <c r="O66" s="17"/>
      <c r="P66" s="16">
        <v>4.17</v>
      </c>
      <c r="Q66" s="17"/>
      <c r="R66" s="16">
        <v>4.17</v>
      </c>
      <c r="S66" s="17"/>
      <c r="T66" s="16">
        <v>4.17</v>
      </c>
      <c r="U66" s="17"/>
      <c r="V66" s="16">
        <v>4.17</v>
      </c>
      <c r="W66" s="17"/>
      <c r="X66" s="16">
        <v>4.17</v>
      </c>
      <c r="Y66" s="17"/>
      <c r="Z66" s="16">
        <v>4.17</v>
      </c>
      <c r="AA66" s="17"/>
      <c r="AB66" s="16">
        <v>4.17</v>
      </c>
      <c r="AC66" s="17"/>
      <c r="AD66" s="16">
        <v>4.17</v>
      </c>
      <c r="AE66" s="17"/>
      <c r="AF66" s="16">
        <v>4.13</v>
      </c>
      <c r="AG66" s="17"/>
      <c r="AH66" s="16">
        <v>50</v>
      </c>
      <c r="AI66" s="16">
        <v>0</v>
      </c>
      <c r="AJ66" s="20">
        <f t="shared" si="4"/>
        <v>-50</v>
      </c>
    </row>
    <row r="67" spans="1:36" x14ac:dyDescent="0.25">
      <c r="A67" s="2"/>
      <c r="B67" s="2"/>
      <c r="C67" s="2"/>
      <c r="D67" s="2"/>
      <c r="E67" s="2"/>
      <c r="F67" s="15"/>
      <c r="G67" s="15" t="s">
        <v>73</v>
      </c>
      <c r="H67" s="15"/>
      <c r="I67" s="15"/>
      <c r="J67" s="16">
        <v>83.33</v>
      </c>
      <c r="K67" s="17"/>
      <c r="L67" s="16">
        <v>83.33</v>
      </c>
      <c r="M67" s="17"/>
      <c r="N67" s="16">
        <v>83.33</v>
      </c>
      <c r="O67" s="17"/>
      <c r="P67" s="16">
        <v>83.33</v>
      </c>
      <c r="Q67" s="17"/>
      <c r="R67" s="16">
        <v>83.33</v>
      </c>
      <c r="S67" s="17"/>
      <c r="T67" s="16">
        <v>83.33</v>
      </c>
      <c r="U67" s="17"/>
      <c r="V67" s="16">
        <v>83.33</v>
      </c>
      <c r="W67" s="17"/>
      <c r="X67" s="16">
        <v>83.33</v>
      </c>
      <c r="Y67" s="17"/>
      <c r="Z67" s="16">
        <v>83.33</v>
      </c>
      <c r="AA67" s="17"/>
      <c r="AB67" s="16">
        <v>83.33</v>
      </c>
      <c r="AC67" s="17"/>
      <c r="AD67" s="16">
        <v>83.33</v>
      </c>
      <c r="AE67" s="17"/>
      <c r="AF67" s="16">
        <v>83.37</v>
      </c>
      <c r="AG67" s="17"/>
      <c r="AH67" s="16">
        <v>1000</v>
      </c>
      <c r="AI67" s="16">
        <f>AH67</f>
        <v>1000</v>
      </c>
      <c r="AJ67" s="20">
        <f t="shared" si="4"/>
        <v>0</v>
      </c>
    </row>
    <row r="68" spans="1:36" x14ac:dyDescent="0.25">
      <c r="A68" s="2"/>
      <c r="B68" s="2"/>
      <c r="C68" s="2"/>
      <c r="D68" s="2"/>
      <c r="E68" s="2"/>
      <c r="F68" s="15"/>
      <c r="G68" s="15" t="s">
        <v>74</v>
      </c>
      <c r="H68" s="15"/>
      <c r="I68" s="15"/>
      <c r="J68" s="16">
        <v>333.33</v>
      </c>
      <c r="K68" s="17"/>
      <c r="L68" s="16">
        <v>333.33</v>
      </c>
      <c r="M68" s="17"/>
      <c r="N68" s="16">
        <v>333.33</v>
      </c>
      <c r="O68" s="17"/>
      <c r="P68" s="16">
        <v>333.33</v>
      </c>
      <c r="Q68" s="17"/>
      <c r="R68" s="16">
        <v>333.33</v>
      </c>
      <c r="S68" s="17"/>
      <c r="T68" s="16">
        <v>333.33</v>
      </c>
      <c r="U68" s="17"/>
      <c r="V68" s="16">
        <v>333.33</v>
      </c>
      <c r="W68" s="17"/>
      <c r="X68" s="16">
        <v>333.33</v>
      </c>
      <c r="Y68" s="17"/>
      <c r="Z68" s="16">
        <v>333.33</v>
      </c>
      <c r="AA68" s="17"/>
      <c r="AB68" s="16">
        <v>333.33</v>
      </c>
      <c r="AC68" s="17"/>
      <c r="AD68" s="16">
        <v>333.33</v>
      </c>
      <c r="AE68" s="17"/>
      <c r="AF68" s="16">
        <v>333.37</v>
      </c>
      <c r="AG68" s="17"/>
      <c r="AH68" s="16">
        <v>5000</v>
      </c>
      <c r="AI68" s="16">
        <v>5000</v>
      </c>
      <c r="AJ68" s="20">
        <f t="shared" si="4"/>
        <v>0</v>
      </c>
    </row>
    <row r="69" spans="1:36" hidden="1" x14ac:dyDescent="0.25">
      <c r="A69" s="2"/>
      <c r="B69" s="2"/>
      <c r="C69" s="2"/>
      <c r="D69" s="2"/>
      <c r="E69" s="2"/>
      <c r="F69" s="26"/>
      <c r="G69" s="26" t="s">
        <v>75</v>
      </c>
      <c r="H69" s="26"/>
      <c r="I69" s="26"/>
      <c r="J69" s="9"/>
      <c r="K69" s="27"/>
      <c r="L69" s="9"/>
      <c r="M69" s="27"/>
      <c r="N69" s="9"/>
      <c r="O69" s="27"/>
      <c r="P69" s="9"/>
      <c r="Q69" s="27"/>
      <c r="R69" s="9"/>
      <c r="S69" s="27"/>
      <c r="T69" s="9"/>
      <c r="U69" s="27"/>
      <c r="V69" s="9"/>
      <c r="W69" s="27"/>
      <c r="X69" s="9"/>
      <c r="Y69" s="27"/>
      <c r="Z69" s="9"/>
      <c r="AA69" s="27"/>
      <c r="AB69" s="9"/>
      <c r="AC69" s="27"/>
      <c r="AD69" s="9"/>
      <c r="AE69" s="27"/>
      <c r="AF69" s="9"/>
      <c r="AG69" s="27"/>
      <c r="AH69" s="9"/>
      <c r="AI69" s="9"/>
      <c r="AJ69" s="30"/>
    </row>
    <row r="70" spans="1:36" x14ac:dyDescent="0.25">
      <c r="A70" s="2"/>
      <c r="B70" s="2"/>
      <c r="C70" s="2"/>
      <c r="D70" s="2"/>
      <c r="E70" s="2"/>
      <c r="F70" s="15"/>
      <c r="G70" s="15" t="s">
        <v>76</v>
      </c>
      <c r="H70" s="15"/>
      <c r="I70" s="15"/>
      <c r="J70" s="16">
        <v>0</v>
      </c>
      <c r="K70" s="17"/>
      <c r="L70" s="16">
        <v>0</v>
      </c>
      <c r="M70" s="17"/>
      <c r="N70" s="16">
        <v>0</v>
      </c>
      <c r="O70" s="17"/>
      <c r="P70" s="16">
        <v>0</v>
      </c>
      <c r="Q70" s="17"/>
      <c r="R70" s="16">
        <v>0</v>
      </c>
      <c r="S70" s="17"/>
      <c r="T70" s="16">
        <v>0</v>
      </c>
      <c r="U70" s="17"/>
      <c r="V70" s="16">
        <v>0</v>
      </c>
      <c r="W70" s="17"/>
      <c r="X70" s="16">
        <v>0</v>
      </c>
      <c r="Y70" s="17"/>
      <c r="Z70" s="16">
        <v>0</v>
      </c>
      <c r="AA70" s="17"/>
      <c r="AB70" s="16">
        <v>0</v>
      </c>
      <c r="AC70" s="17"/>
      <c r="AD70" s="16">
        <v>0</v>
      </c>
      <c r="AE70" s="17"/>
      <c r="AF70" s="16">
        <v>750</v>
      </c>
      <c r="AG70" s="17"/>
      <c r="AH70" s="16">
        <v>500</v>
      </c>
      <c r="AI70" s="16">
        <v>0</v>
      </c>
      <c r="AJ70" s="20">
        <f t="shared" ref="AJ70:AJ79" si="5">+AI70-AH70</f>
        <v>-500</v>
      </c>
    </row>
    <row r="71" spans="1:36" x14ac:dyDescent="0.25">
      <c r="A71" s="2"/>
      <c r="B71" s="2"/>
      <c r="C71" s="2"/>
      <c r="D71" s="2"/>
      <c r="E71" s="2"/>
      <c r="F71" s="15"/>
      <c r="G71" s="15" t="s">
        <v>77</v>
      </c>
      <c r="H71" s="15"/>
      <c r="I71" s="15"/>
      <c r="J71" s="16">
        <v>0</v>
      </c>
      <c r="K71" s="17"/>
      <c r="L71" s="16">
        <v>0</v>
      </c>
      <c r="M71" s="17"/>
      <c r="N71" s="16">
        <v>78.599999999999994</v>
      </c>
      <c r="O71" s="17"/>
      <c r="P71" s="16">
        <v>0</v>
      </c>
      <c r="Q71" s="17"/>
      <c r="R71" s="16">
        <v>0</v>
      </c>
      <c r="S71" s="17"/>
      <c r="T71" s="16">
        <v>0</v>
      </c>
      <c r="U71" s="17"/>
      <c r="V71" s="16">
        <v>0</v>
      </c>
      <c r="W71" s="17"/>
      <c r="X71" s="16">
        <v>0</v>
      </c>
      <c r="Y71" s="17"/>
      <c r="Z71" s="16">
        <v>0</v>
      </c>
      <c r="AA71" s="17"/>
      <c r="AB71" s="16">
        <v>135.5</v>
      </c>
      <c r="AC71" s="17"/>
      <c r="AD71" s="16">
        <v>0</v>
      </c>
      <c r="AE71" s="17"/>
      <c r="AF71" s="16">
        <v>785.9</v>
      </c>
      <c r="AG71" s="17"/>
      <c r="AH71" s="16">
        <v>1000</v>
      </c>
      <c r="AI71" s="16">
        <v>5000</v>
      </c>
      <c r="AJ71" s="20">
        <f t="shared" si="5"/>
        <v>4000</v>
      </c>
    </row>
    <row r="72" spans="1:36" x14ac:dyDescent="0.25">
      <c r="A72" s="2"/>
      <c r="B72" s="2"/>
      <c r="C72" s="2"/>
      <c r="D72" s="2"/>
      <c r="E72" s="2"/>
      <c r="F72" s="15"/>
      <c r="G72" s="15" t="s">
        <v>78</v>
      </c>
      <c r="H72" s="15"/>
      <c r="I72" s="15"/>
      <c r="J72" s="16">
        <v>0</v>
      </c>
      <c r="K72" s="17"/>
      <c r="L72" s="16">
        <v>0</v>
      </c>
      <c r="M72" s="17"/>
      <c r="N72" s="16">
        <v>0</v>
      </c>
      <c r="O72" s="17"/>
      <c r="P72" s="16">
        <v>0</v>
      </c>
      <c r="Q72" s="17"/>
      <c r="R72" s="16">
        <v>0</v>
      </c>
      <c r="S72" s="17"/>
      <c r="T72" s="16">
        <v>0</v>
      </c>
      <c r="U72" s="17"/>
      <c r="V72" s="16">
        <v>6300</v>
      </c>
      <c r="W72" s="17"/>
      <c r="X72" s="16">
        <v>0</v>
      </c>
      <c r="Y72" s="17"/>
      <c r="Z72" s="16">
        <v>0</v>
      </c>
      <c r="AA72" s="17"/>
      <c r="AB72" s="16">
        <v>0</v>
      </c>
      <c r="AC72" s="17"/>
      <c r="AD72" s="16">
        <v>0</v>
      </c>
      <c r="AE72" s="17"/>
      <c r="AF72" s="16">
        <v>0</v>
      </c>
      <c r="AG72" s="17"/>
      <c r="AH72" s="16">
        <v>6400</v>
      </c>
      <c r="AI72" s="16">
        <v>6400</v>
      </c>
      <c r="AJ72" s="20">
        <f t="shared" si="5"/>
        <v>0</v>
      </c>
    </row>
    <row r="73" spans="1:36" x14ac:dyDescent="0.25">
      <c r="A73" s="2"/>
      <c r="B73" s="2"/>
      <c r="C73" s="2"/>
      <c r="D73" s="2"/>
      <c r="E73" s="2"/>
      <c r="F73" s="15"/>
      <c r="G73" s="15" t="s">
        <v>79</v>
      </c>
      <c r="H73" s="15"/>
      <c r="I73" s="15"/>
      <c r="J73" s="16">
        <v>0</v>
      </c>
      <c r="K73" s="17"/>
      <c r="L73" s="16">
        <v>0</v>
      </c>
      <c r="M73" s="17"/>
      <c r="N73" s="16">
        <v>0</v>
      </c>
      <c r="O73" s="17"/>
      <c r="P73" s="16">
        <v>0</v>
      </c>
      <c r="Q73" s="17"/>
      <c r="R73" s="16">
        <v>0</v>
      </c>
      <c r="S73" s="17"/>
      <c r="T73" s="16">
        <v>0</v>
      </c>
      <c r="U73" s="17"/>
      <c r="V73" s="16">
        <v>0</v>
      </c>
      <c r="W73" s="17"/>
      <c r="X73" s="16">
        <v>0</v>
      </c>
      <c r="Y73" s="17"/>
      <c r="Z73" s="16">
        <v>0</v>
      </c>
      <c r="AA73" s="17"/>
      <c r="AB73" s="16">
        <v>0</v>
      </c>
      <c r="AC73" s="17"/>
      <c r="AD73" s="16">
        <v>0</v>
      </c>
      <c r="AE73" s="17"/>
      <c r="AF73" s="16">
        <v>2948.75</v>
      </c>
      <c r="AG73" s="17"/>
      <c r="AH73" s="16">
        <v>500</v>
      </c>
      <c r="AI73" s="16">
        <v>500</v>
      </c>
      <c r="AJ73" s="20">
        <f t="shared" si="5"/>
        <v>0</v>
      </c>
    </row>
    <row r="74" spans="1:36" ht="15.75" thickBot="1" x14ac:dyDescent="0.3">
      <c r="A74" s="2"/>
      <c r="B74" s="2"/>
      <c r="C74" s="2"/>
      <c r="D74" s="2"/>
      <c r="E74" s="2"/>
      <c r="F74" s="35"/>
      <c r="G74" s="35" t="s">
        <v>80</v>
      </c>
      <c r="H74" s="35"/>
      <c r="I74" s="35"/>
      <c r="J74" s="36">
        <v>166.66</v>
      </c>
      <c r="K74" s="37"/>
      <c r="L74" s="36">
        <v>166.66</v>
      </c>
      <c r="M74" s="37"/>
      <c r="N74" s="36">
        <v>166.66</v>
      </c>
      <c r="O74" s="37"/>
      <c r="P74" s="36">
        <v>166.66</v>
      </c>
      <c r="Q74" s="37"/>
      <c r="R74" s="36">
        <v>166.66</v>
      </c>
      <c r="S74" s="37"/>
      <c r="T74" s="36">
        <v>166.66</v>
      </c>
      <c r="U74" s="37"/>
      <c r="V74" s="36">
        <v>166.66</v>
      </c>
      <c r="W74" s="37"/>
      <c r="X74" s="36">
        <v>166.66</v>
      </c>
      <c r="Y74" s="37"/>
      <c r="Z74" s="36">
        <v>166.66</v>
      </c>
      <c r="AA74" s="37"/>
      <c r="AB74" s="36">
        <v>166.66</v>
      </c>
      <c r="AC74" s="37"/>
      <c r="AD74" s="36">
        <v>166.66</v>
      </c>
      <c r="AE74" s="37"/>
      <c r="AF74" s="36">
        <v>166.74</v>
      </c>
      <c r="AG74" s="37"/>
      <c r="AH74" s="36">
        <v>2000</v>
      </c>
      <c r="AI74" s="36">
        <v>6000</v>
      </c>
      <c r="AJ74" s="38">
        <f t="shared" si="5"/>
        <v>4000</v>
      </c>
    </row>
    <row r="75" spans="1:36" x14ac:dyDescent="0.25">
      <c r="A75" s="2"/>
      <c r="B75" s="2"/>
      <c r="C75" s="2"/>
      <c r="D75" s="2"/>
      <c r="E75" s="2"/>
      <c r="F75" s="31"/>
      <c r="G75" s="31" t="s">
        <v>81</v>
      </c>
      <c r="H75" s="31"/>
      <c r="I75" s="31"/>
      <c r="J75" s="32">
        <f>ROUND(SUM(J69:J74),5)</f>
        <v>166.66</v>
      </c>
      <c r="K75" s="33"/>
      <c r="L75" s="32">
        <f>ROUND(SUM(L69:L74),5)</f>
        <v>166.66</v>
      </c>
      <c r="M75" s="33"/>
      <c r="N75" s="32">
        <f>ROUND(SUM(N69:N74),5)</f>
        <v>245.26</v>
      </c>
      <c r="O75" s="33"/>
      <c r="P75" s="32">
        <f>ROUND(SUM(P69:P74),5)</f>
        <v>166.66</v>
      </c>
      <c r="Q75" s="33"/>
      <c r="R75" s="32">
        <f>ROUND(SUM(R69:R74),5)</f>
        <v>166.66</v>
      </c>
      <c r="S75" s="33"/>
      <c r="T75" s="32">
        <f>ROUND(SUM(T69:T74),5)</f>
        <v>166.66</v>
      </c>
      <c r="U75" s="33"/>
      <c r="V75" s="32">
        <f>ROUND(SUM(V69:V74),5)</f>
        <v>6466.66</v>
      </c>
      <c r="W75" s="33"/>
      <c r="X75" s="32">
        <f>ROUND(SUM(X69:X74),5)</f>
        <v>166.66</v>
      </c>
      <c r="Y75" s="33"/>
      <c r="Z75" s="32">
        <f>ROUND(SUM(Z69:Z74),5)</f>
        <v>166.66</v>
      </c>
      <c r="AA75" s="33"/>
      <c r="AB75" s="32">
        <f>ROUND(SUM(AB69:AB74),5)</f>
        <v>302.16000000000003</v>
      </c>
      <c r="AC75" s="33"/>
      <c r="AD75" s="32">
        <f>ROUND(SUM(AD69:AD74),5)</f>
        <v>166.66</v>
      </c>
      <c r="AE75" s="33"/>
      <c r="AF75" s="32">
        <f>ROUND(SUM(AF69:AF74),5)</f>
        <v>4651.3900000000003</v>
      </c>
      <c r="AG75" s="33"/>
      <c r="AH75" s="32">
        <v>29450</v>
      </c>
      <c r="AI75" s="32">
        <f>SUM(AI61:AI74)</f>
        <v>37950</v>
      </c>
      <c r="AJ75" s="34">
        <f t="shared" si="5"/>
        <v>8500</v>
      </c>
    </row>
    <row r="76" spans="1:36" x14ac:dyDescent="0.25">
      <c r="A76" s="2"/>
      <c r="B76" s="2"/>
      <c r="C76" s="2"/>
      <c r="D76" s="2"/>
      <c r="E76" s="2"/>
      <c r="F76" s="15"/>
      <c r="G76" s="15" t="s">
        <v>82</v>
      </c>
      <c r="H76" s="15"/>
      <c r="I76" s="15"/>
      <c r="J76" s="16">
        <v>20.83</v>
      </c>
      <c r="K76" s="17"/>
      <c r="L76" s="16">
        <v>20.83</v>
      </c>
      <c r="M76" s="17"/>
      <c r="N76" s="16">
        <v>20.83</v>
      </c>
      <c r="O76" s="17"/>
      <c r="P76" s="16">
        <v>20.83</v>
      </c>
      <c r="Q76" s="17"/>
      <c r="R76" s="16">
        <v>20.83</v>
      </c>
      <c r="S76" s="17"/>
      <c r="T76" s="16">
        <v>20.83</v>
      </c>
      <c r="U76" s="17"/>
      <c r="V76" s="16">
        <v>20.83</v>
      </c>
      <c r="W76" s="17"/>
      <c r="X76" s="16">
        <v>20.83</v>
      </c>
      <c r="Y76" s="17"/>
      <c r="Z76" s="16">
        <v>20.83</v>
      </c>
      <c r="AA76" s="17"/>
      <c r="AB76" s="16">
        <v>20.83</v>
      </c>
      <c r="AC76" s="17"/>
      <c r="AD76" s="16">
        <v>20.83</v>
      </c>
      <c r="AE76" s="17"/>
      <c r="AF76" s="16">
        <v>20.87</v>
      </c>
      <c r="AG76" s="17"/>
      <c r="AH76" s="16">
        <v>250</v>
      </c>
      <c r="AI76" s="16">
        <v>0</v>
      </c>
      <c r="AJ76" s="20">
        <f t="shared" si="5"/>
        <v>-250</v>
      </c>
    </row>
    <row r="77" spans="1:36" x14ac:dyDescent="0.25">
      <c r="A77" s="2"/>
      <c r="B77" s="2"/>
      <c r="C77" s="2"/>
      <c r="D77" s="2"/>
      <c r="E77" s="2"/>
      <c r="F77" s="15"/>
      <c r="G77" s="15" t="s">
        <v>83</v>
      </c>
      <c r="H77" s="15"/>
      <c r="I77" s="15"/>
      <c r="J77" s="16">
        <v>1566</v>
      </c>
      <c r="K77" s="17"/>
      <c r="L77" s="16">
        <v>525.17999999999995</v>
      </c>
      <c r="M77" s="17"/>
      <c r="N77" s="16">
        <v>1035</v>
      </c>
      <c r="O77" s="17"/>
      <c r="P77" s="16">
        <v>531</v>
      </c>
      <c r="Q77" s="17"/>
      <c r="R77" s="16">
        <v>0</v>
      </c>
      <c r="S77" s="17"/>
      <c r="T77" s="16">
        <v>1065</v>
      </c>
      <c r="U77" s="17"/>
      <c r="V77" s="16">
        <v>531</v>
      </c>
      <c r="W77" s="17"/>
      <c r="X77" s="16">
        <v>757.06</v>
      </c>
      <c r="Y77" s="17"/>
      <c r="Z77" s="16">
        <v>785.76</v>
      </c>
      <c r="AA77" s="17"/>
      <c r="AB77" s="16">
        <v>531</v>
      </c>
      <c r="AC77" s="17"/>
      <c r="AD77" s="16">
        <v>0</v>
      </c>
      <c r="AE77" s="17"/>
      <c r="AF77" s="16">
        <v>469</v>
      </c>
      <c r="AG77" s="17"/>
      <c r="AH77" s="16">
        <v>7796</v>
      </c>
      <c r="AI77" s="16">
        <v>9000</v>
      </c>
      <c r="AJ77" s="20">
        <f t="shared" si="5"/>
        <v>1204</v>
      </c>
    </row>
    <row r="78" spans="1:36" ht="15.75" thickBot="1" x14ac:dyDescent="0.3">
      <c r="A78" s="2"/>
      <c r="B78" s="2"/>
      <c r="C78" s="2"/>
      <c r="D78" s="2"/>
      <c r="E78" s="2"/>
      <c r="F78" s="35"/>
      <c r="G78" s="35" t="s">
        <v>84</v>
      </c>
      <c r="H78" s="35"/>
      <c r="I78" s="35"/>
      <c r="J78" s="36">
        <v>0</v>
      </c>
      <c r="K78" s="37"/>
      <c r="L78" s="36">
        <v>0</v>
      </c>
      <c r="M78" s="37"/>
      <c r="N78" s="36">
        <v>0</v>
      </c>
      <c r="O78" s="37"/>
      <c r="P78" s="36">
        <v>540.88</v>
      </c>
      <c r="Q78" s="37"/>
      <c r="R78" s="36">
        <v>246.38</v>
      </c>
      <c r="S78" s="37"/>
      <c r="T78" s="36">
        <v>0</v>
      </c>
      <c r="U78" s="37"/>
      <c r="V78" s="36">
        <v>43.05</v>
      </c>
      <c r="W78" s="37"/>
      <c r="X78" s="36">
        <v>0</v>
      </c>
      <c r="Y78" s="37"/>
      <c r="Z78" s="36">
        <v>710.4</v>
      </c>
      <c r="AA78" s="37"/>
      <c r="AB78" s="36">
        <v>177.9</v>
      </c>
      <c r="AC78" s="37"/>
      <c r="AD78" s="36">
        <v>0</v>
      </c>
      <c r="AE78" s="37"/>
      <c r="AF78" s="36">
        <v>281.39</v>
      </c>
      <c r="AG78" s="37"/>
      <c r="AH78" s="36">
        <v>2000</v>
      </c>
      <c r="AI78" s="36">
        <f>AH78</f>
        <v>2000</v>
      </c>
      <c r="AJ78" s="38">
        <f t="shared" si="5"/>
        <v>0</v>
      </c>
    </row>
    <row r="79" spans="1:36" x14ac:dyDescent="0.25">
      <c r="A79" s="2"/>
      <c r="B79" s="2"/>
      <c r="C79" s="2"/>
      <c r="D79" s="2"/>
      <c r="E79" s="2"/>
      <c r="F79" s="31" t="s">
        <v>85</v>
      </c>
      <c r="G79" s="31"/>
      <c r="H79" s="31"/>
      <c r="I79" s="31"/>
      <c r="J79" s="32">
        <f>ROUND(SUM(J51:J54)+SUM(J60:J68)+SUM(J75:J78),5)</f>
        <v>15973.33</v>
      </c>
      <c r="K79" s="33"/>
      <c r="L79" s="32">
        <f>ROUND(SUM(L51:L54)+SUM(L60:L68)+SUM(L75:L78),5)</f>
        <v>3208.83</v>
      </c>
      <c r="M79" s="33"/>
      <c r="N79" s="32">
        <f>ROUND(SUM(N51:N54)+SUM(N60:N68)+SUM(N75:N78),5)</f>
        <v>3445.25</v>
      </c>
      <c r="O79" s="33"/>
      <c r="P79" s="32">
        <f>ROUND(SUM(P51:P54)+SUM(P60:P68)+SUM(P75:P78),5)</f>
        <v>4757.53</v>
      </c>
      <c r="Q79" s="33"/>
      <c r="R79" s="32">
        <f>ROUND(SUM(R51:R54)+SUM(R60:R68)+SUM(R75:R78),5)</f>
        <v>2578.0300000000002</v>
      </c>
      <c r="S79" s="33"/>
      <c r="T79" s="32">
        <f>ROUND(SUM(T51:T54)+SUM(T60:T68)+SUM(T75:T78),5)</f>
        <v>7971.91</v>
      </c>
      <c r="U79" s="33"/>
      <c r="V79" s="32">
        <f>ROUND(SUM(V51:V54)+SUM(V60:V68)+SUM(V75:V78),5)</f>
        <v>9305.7000000000007</v>
      </c>
      <c r="W79" s="33"/>
      <c r="X79" s="32">
        <f>ROUND(SUM(X51:X54)+SUM(X60:X68)+SUM(X75:X78),5)</f>
        <v>4234.8999999999996</v>
      </c>
      <c r="Y79" s="33"/>
      <c r="Z79" s="32">
        <f>ROUND(SUM(Z51:Z54)+SUM(Z60:Z68)+SUM(Z75:Z78),5)</f>
        <v>3827.81</v>
      </c>
      <c r="AA79" s="33"/>
      <c r="AB79" s="32">
        <f>ROUND(SUM(AB51:AB54)+SUM(AB60:AB68)+SUM(AB75:AB78),5)</f>
        <v>3176.05</v>
      </c>
      <c r="AC79" s="33"/>
      <c r="AD79" s="32">
        <f>ROUND(SUM(AD51:AD54)+SUM(AD60:AD68)+SUM(AD75:AD78),5)</f>
        <v>2331.65</v>
      </c>
      <c r="AE79" s="33"/>
      <c r="AF79" s="32">
        <f>ROUND(SUM(AF51:AF54)+SUM(AF60:AF68)+SUM(AF75:AF78),5)</f>
        <v>7758.76</v>
      </c>
      <c r="AG79" s="33"/>
      <c r="AH79" s="32">
        <v>69978.48</v>
      </c>
      <c r="AI79" s="32">
        <f>+AI60+AI75+SUM(AI76:AI78)</f>
        <v>82330</v>
      </c>
      <c r="AJ79" s="34">
        <f t="shared" si="5"/>
        <v>12351.520000000004</v>
      </c>
    </row>
    <row r="80" spans="1:36" hidden="1" x14ac:dyDescent="0.25">
      <c r="A80" s="2"/>
      <c r="B80" s="2"/>
      <c r="C80" s="2"/>
      <c r="D80" s="2"/>
      <c r="E80" s="2"/>
      <c r="F80" s="26" t="s">
        <v>86</v>
      </c>
      <c r="G80" s="26"/>
      <c r="H80" s="26"/>
      <c r="I80" s="26"/>
      <c r="J80" s="9"/>
      <c r="K80" s="27"/>
      <c r="L80" s="9"/>
      <c r="M80" s="27"/>
      <c r="N80" s="9"/>
      <c r="O80" s="27"/>
      <c r="P80" s="9"/>
      <c r="Q80" s="27"/>
      <c r="R80" s="9"/>
      <c r="S80" s="27"/>
      <c r="T80" s="9"/>
      <c r="U80" s="27"/>
      <c r="V80" s="9"/>
      <c r="W80" s="27"/>
      <c r="X80" s="9"/>
      <c r="Y80" s="27"/>
      <c r="Z80" s="9"/>
      <c r="AA80" s="27"/>
      <c r="AB80" s="9"/>
      <c r="AC80" s="27"/>
      <c r="AD80" s="9"/>
      <c r="AE80" s="27"/>
      <c r="AF80" s="9"/>
      <c r="AG80" s="27"/>
      <c r="AH80" s="9"/>
      <c r="AI80" s="9"/>
      <c r="AJ80" s="30"/>
    </row>
    <row r="81" spans="1:38" hidden="1" x14ac:dyDescent="0.25">
      <c r="A81" s="2"/>
      <c r="B81" s="2"/>
      <c r="C81" s="2"/>
      <c r="D81" s="2"/>
      <c r="E81" s="2"/>
      <c r="F81" s="26"/>
      <c r="G81" s="26" t="s">
        <v>87</v>
      </c>
      <c r="H81" s="26"/>
      <c r="I81" s="26"/>
      <c r="J81" s="9"/>
      <c r="K81" s="27"/>
      <c r="L81" s="9"/>
      <c r="M81" s="27"/>
      <c r="N81" s="9"/>
      <c r="O81" s="27"/>
      <c r="P81" s="9"/>
      <c r="Q81" s="27"/>
      <c r="R81" s="9"/>
      <c r="S81" s="27"/>
      <c r="T81" s="9"/>
      <c r="U81" s="27"/>
      <c r="V81" s="9"/>
      <c r="W81" s="27"/>
      <c r="X81" s="9"/>
      <c r="Y81" s="27"/>
      <c r="Z81" s="9"/>
      <c r="AA81" s="27"/>
      <c r="AB81" s="9"/>
      <c r="AC81" s="27"/>
      <c r="AD81" s="9"/>
      <c r="AE81" s="27"/>
      <c r="AF81" s="9"/>
      <c r="AG81" s="27"/>
      <c r="AH81" s="9"/>
      <c r="AI81" s="9"/>
      <c r="AJ81" s="30"/>
    </row>
    <row r="82" spans="1:38" x14ac:dyDescent="0.25">
      <c r="A82" s="2"/>
      <c r="B82" s="2"/>
      <c r="C82" s="2"/>
      <c r="D82" s="2"/>
      <c r="E82" s="2"/>
      <c r="F82" s="26" t="s">
        <v>88</v>
      </c>
      <c r="G82" s="26"/>
      <c r="H82" s="26"/>
      <c r="I82" s="26"/>
      <c r="J82" s="9"/>
      <c r="K82" s="27"/>
      <c r="L82" s="9"/>
      <c r="M82" s="27"/>
      <c r="N82" s="9"/>
      <c r="O82" s="27"/>
      <c r="P82" s="9"/>
      <c r="Q82" s="27"/>
      <c r="R82" s="9"/>
      <c r="S82" s="27"/>
      <c r="T82" s="9"/>
      <c r="U82" s="27"/>
      <c r="V82" s="9"/>
      <c r="W82" s="27"/>
      <c r="X82" s="9"/>
      <c r="Y82" s="27"/>
      <c r="Z82" s="9"/>
      <c r="AA82" s="27"/>
      <c r="AB82" s="9"/>
      <c r="AC82" s="27"/>
      <c r="AD82" s="9"/>
      <c r="AE82" s="27"/>
      <c r="AF82" s="9"/>
      <c r="AG82" s="27"/>
      <c r="AH82" s="9"/>
      <c r="AI82" s="9"/>
      <c r="AJ82" s="30"/>
    </row>
    <row r="83" spans="1:38" x14ac:dyDescent="0.25">
      <c r="A83" s="2"/>
      <c r="B83" s="2"/>
      <c r="C83" s="2"/>
      <c r="D83" s="2"/>
      <c r="E83" s="2"/>
      <c r="F83" s="15"/>
      <c r="G83" s="15"/>
      <c r="H83" s="15" t="s">
        <v>89</v>
      </c>
      <c r="I83" s="15"/>
      <c r="J83" s="16">
        <v>41.66</v>
      </c>
      <c r="K83" s="17"/>
      <c r="L83" s="16">
        <v>41.66</v>
      </c>
      <c r="M83" s="17"/>
      <c r="N83" s="16">
        <v>41.66</v>
      </c>
      <c r="O83" s="17"/>
      <c r="P83" s="16">
        <v>41.66</v>
      </c>
      <c r="Q83" s="17"/>
      <c r="R83" s="16">
        <v>41.66</v>
      </c>
      <c r="S83" s="17"/>
      <c r="T83" s="16">
        <v>41.66</v>
      </c>
      <c r="U83" s="17"/>
      <c r="V83" s="16">
        <v>41.66</v>
      </c>
      <c r="W83" s="17"/>
      <c r="X83" s="16">
        <v>41.66</v>
      </c>
      <c r="Y83" s="17"/>
      <c r="Z83" s="16">
        <v>41.66</v>
      </c>
      <c r="AA83" s="17"/>
      <c r="AB83" s="16">
        <v>41.66</v>
      </c>
      <c r="AC83" s="17"/>
      <c r="AD83" s="16">
        <v>41.66</v>
      </c>
      <c r="AE83" s="17"/>
      <c r="AF83" s="16">
        <v>41.74</v>
      </c>
      <c r="AG83" s="17"/>
      <c r="AH83" s="16">
        <v>500</v>
      </c>
      <c r="AI83" s="16">
        <f>AH83</f>
        <v>500</v>
      </c>
      <c r="AJ83" s="20">
        <f>+AI83-AH83</f>
        <v>0</v>
      </c>
    </row>
    <row r="84" spans="1:38" x14ac:dyDescent="0.25">
      <c r="A84" s="2"/>
      <c r="B84" s="2"/>
      <c r="C84" s="2"/>
      <c r="D84" s="2"/>
      <c r="E84" s="2"/>
      <c r="F84" s="15"/>
      <c r="G84" s="15"/>
      <c r="H84" s="15" t="s">
        <v>90</v>
      </c>
      <c r="I84" s="15"/>
      <c r="J84" s="16">
        <v>958.33</v>
      </c>
      <c r="K84" s="17"/>
      <c r="L84" s="16">
        <v>958.33</v>
      </c>
      <c r="M84" s="17"/>
      <c r="N84" s="16">
        <v>958.33</v>
      </c>
      <c r="O84" s="17"/>
      <c r="P84" s="16">
        <v>958.33</v>
      </c>
      <c r="Q84" s="17"/>
      <c r="R84" s="16">
        <v>958.33</v>
      </c>
      <c r="S84" s="17"/>
      <c r="T84" s="16">
        <v>958.33</v>
      </c>
      <c r="U84" s="17"/>
      <c r="V84" s="16">
        <v>958.33</v>
      </c>
      <c r="W84" s="17"/>
      <c r="X84" s="16">
        <v>958.33</v>
      </c>
      <c r="Y84" s="17"/>
      <c r="Z84" s="16">
        <v>958.33</v>
      </c>
      <c r="AA84" s="17"/>
      <c r="AB84" s="16">
        <v>958.33</v>
      </c>
      <c r="AC84" s="17"/>
      <c r="AD84" s="16">
        <v>958.33</v>
      </c>
      <c r="AE84" s="17"/>
      <c r="AF84" s="16">
        <v>958.37</v>
      </c>
      <c r="AG84" s="17"/>
      <c r="AH84" s="16">
        <v>11500</v>
      </c>
      <c r="AI84" s="16">
        <f>AH84</f>
        <v>11500</v>
      </c>
      <c r="AJ84" s="20">
        <f>+AI84-AH84</f>
        <v>0</v>
      </c>
    </row>
    <row r="85" spans="1:38" x14ac:dyDescent="0.25">
      <c r="A85" s="2"/>
      <c r="B85" s="2"/>
      <c r="C85" s="2"/>
      <c r="D85" s="2"/>
      <c r="E85" s="2"/>
      <c r="F85" s="15"/>
      <c r="G85" s="15"/>
      <c r="H85" s="15" t="s">
        <v>91</v>
      </c>
      <c r="I85" s="15"/>
      <c r="J85" s="16">
        <v>291.66000000000003</v>
      </c>
      <c r="K85" s="17"/>
      <c r="L85" s="16">
        <v>291.66000000000003</v>
      </c>
      <c r="M85" s="17"/>
      <c r="N85" s="16">
        <v>291.66000000000003</v>
      </c>
      <c r="O85" s="17"/>
      <c r="P85" s="16">
        <v>291.66000000000003</v>
      </c>
      <c r="Q85" s="17"/>
      <c r="R85" s="16">
        <v>291.67</v>
      </c>
      <c r="S85" s="17"/>
      <c r="T85" s="16">
        <v>291.67</v>
      </c>
      <c r="U85" s="17"/>
      <c r="V85" s="16">
        <v>291.67</v>
      </c>
      <c r="W85" s="17"/>
      <c r="X85" s="16">
        <v>291.67</v>
      </c>
      <c r="Y85" s="17"/>
      <c r="Z85" s="16">
        <v>291.67</v>
      </c>
      <c r="AA85" s="17"/>
      <c r="AB85" s="16">
        <v>291.67</v>
      </c>
      <c r="AC85" s="17"/>
      <c r="AD85" s="16">
        <v>291.67</v>
      </c>
      <c r="AE85" s="17"/>
      <c r="AF85" s="16">
        <v>291.67</v>
      </c>
      <c r="AG85" s="17"/>
      <c r="AH85" s="16">
        <v>3500</v>
      </c>
      <c r="AI85" s="16">
        <v>4500</v>
      </c>
      <c r="AJ85" s="20">
        <f>+AI85-AH85</f>
        <v>1000</v>
      </c>
    </row>
    <row r="86" spans="1:38" ht="15.75" thickBot="1" x14ac:dyDescent="0.3">
      <c r="A86" s="2"/>
      <c r="B86" s="2"/>
      <c r="C86" s="2"/>
      <c r="D86" s="2"/>
      <c r="E86" s="2"/>
      <c r="F86" s="35"/>
      <c r="G86" s="35"/>
      <c r="H86" s="35" t="s">
        <v>92</v>
      </c>
      <c r="I86" s="35"/>
      <c r="J86" s="36">
        <v>41.66</v>
      </c>
      <c r="K86" s="37"/>
      <c r="L86" s="36">
        <v>41.66</v>
      </c>
      <c r="M86" s="37"/>
      <c r="N86" s="36">
        <v>41.66</v>
      </c>
      <c r="O86" s="37"/>
      <c r="P86" s="36">
        <v>41.66</v>
      </c>
      <c r="Q86" s="37"/>
      <c r="R86" s="36">
        <v>41.66</v>
      </c>
      <c r="S86" s="37"/>
      <c r="T86" s="36">
        <v>41.66</v>
      </c>
      <c r="U86" s="37"/>
      <c r="V86" s="36">
        <v>41.66</v>
      </c>
      <c r="W86" s="37"/>
      <c r="X86" s="36">
        <v>41.66</v>
      </c>
      <c r="Y86" s="37"/>
      <c r="Z86" s="36">
        <v>41.66</v>
      </c>
      <c r="AA86" s="37"/>
      <c r="AB86" s="36">
        <v>41.66</v>
      </c>
      <c r="AC86" s="37"/>
      <c r="AD86" s="36">
        <v>41.66</v>
      </c>
      <c r="AE86" s="37"/>
      <c r="AF86" s="36">
        <v>41.74</v>
      </c>
      <c r="AG86" s="37"/>
      <c r="AH86" s="36">
        <v>500</v>
      </c>
      <c r="AI86" s="36">
        <f>AH86</f>
        <v>500</v>
      </c>
      <c r="AJ86" s="38">
        <f>+AI86-AH86</f>
        <v>0</v>
      </c>
    </row>
    <row r="87" spans="1:38" x14ac:dyDescent="0.25">
      <c r="A87" s="2"/>
      <c r="B87" s="2"/>
      <c r="C87" s="2"/>
      <c r="D87" s="2"/>
      <c r="E87" s="2"/>
      <c r="F87" s="31"/>
      <c r="G87" s="31"/>
      <c r="H87" s="31" t="s">
        <v>93</v>
      </c>
      <c r="I87" s="31"/>
      <c r="J87" s="32">
        <f>ROUND(SUM(J82:J86),5)</f>
        <v>1333.31</v>
      </c>
      <c r="K87" s="33"/>
      <c r="L87" s="32">
        <f>ROUND(SUM(L82:L86),5)</f>
        <v>1333.31</v>
      </c>
      <c r="M87" s="33"/>
      <c r="N87" s="32">
        <f>ROUND(SUM(N82:N86),5)</f>
        <v>1333.31</v>
      </c>
      <c r="O87" s="33"/>
      <c r="P87" s="32">
        <f>ROUND(SUM(P82:P86),5)</f>
        <v>1333.31</v>
      </c>
      <c r="Q87" s="33"/>
      <c r="R87" s="32">
        <f>ROUND(SUM(R82:R86),5)</f>
        <v>1333.32</v>
      </c>
      <c r="S87" s="33"/>
      <c r="T87" s="32">
        <f>ROUND(SUM(T82:T86),5)</f>
        <v>1333.32</v>
      </c>
      <c r="U87" s="33"/>
      <c r="V87" s="32">
        <f>ROUND(SUM(V82:V86),5)</f>
        <v>1333.32</v>
      </c>
      <c r="W87" s="33"/>
      <c r="X87" s="32">
        <f>ROUND(SUM(X82:X86),5)</f>
        <v>1333.32</v>
      </c>
      <c r="Y87" s="33"/>
      <c r="Z87" s="32">
        <f>ROUND(SUM(Z82:Z86),5)</f>
        <v>1333.32</v>
      </c>
      <c r="AA87" s="33"/>
      <c r="AB87" s="32">
        <f>ROUND(SUM(AB82:AB86),5)</f>
        <v>1333.32</v>
      </c>
      <c r="AC87" s="33"/>
      <c r="AD87" s="32">
        <f>ROUND(SUM(AD82:AD86),5)</f>
        <v>1333.32</v>
      </c>
      <c r="AE87" s="33"/>
      <c r="AF87" s="32">
        <f>ROUND(SUM(AF82:AF86),5)</f>
        <v>1333.52</v>
      </c>
      <c r="AG87" s="33"/>
      <c r="AH87" s="32">
        <v>16000</v>
      </c>
      <c r="AI87" s="32">
        <f>SUM(AI83:AI86)</f>
        <v>17000</v>
      </c>
      <c r="AJ87" s="34">
        <f>+AI87-AH87</f>
        <v>1000</v>
      </c>
    </row>
    <row r="88" spans="1:38" x14ac:dyDescent="0.25">
      <c r="A88" s="2"/>
      <c r="B88" s="2"/>
      <c r="C88" s="2"/>
      <c r="D88" s="2"/>
      <c r="E88" s="2"/>
      <c r="F88" s="26" t="s">
        <v>94</v>
      </c>
      <c r="G88" s="26"/>
      <c r="H88" s="26"/>
      <c r="I88" s="26"/>
      <c r="J88" s="9"/>
      <c r="K88" s="27"/>
      <c r="L88" s="9"/>
      <c r="M88" s="27"/>
      <c r="N88" s="9"/>
      <c r="O88" s="27"/>
      <c r="P88" s="9"/>
      <c r="Q88" s="27"/>
      <c r="R88" s="9"/>
      <c r="S88" s="27"/>
      <c r="T88" s="9"/>
      <c r="U88" s="27"/>
      <c r="V88" s="9"/>
      <c r="W88" s="27"/>
      <c r="X88" s="9"/>
      <c r="Y88" s="27"/>
      <c r="Z88" s="9"/>
      <c r="AA88" s="27"/>
      <c r="AB88" s="9"/>
      <c r="AC88" s="27"/>
      <c r="AD88" s="9"/>
      <c r="AE88" s="27"/>
      <c r="AF88" s="9"/>
      <c r="AG88" s="27"/>
      <c r="AH88" s="9"/>
      <c r="AI88" s="9"/>
      <c r="AJ88" s="30"/>
    </row>
    <row r="89" spans="1:38" x14ac:dyDescent="0.25">
      <c r="A89" s="2"/>
      <c r="B89" s="2"/>
      <c r="C89" s="2"/>
      <c r="D89" s="2"/>
      <c r="E89" s="2"/>
      <c r="F89" s="15"/>
      <c r="G89" s="15"/>
      <c r="H89" s="15" t="s">
        <v>95</v>
      </c>
      <c r="I89" s="15"/>
      <c r="J89" s="16">
        <v>163.63</v>
      </c>
      <c r="K89" s="17"/>
      <c r="L89" s="16">
        <v>163.63</v>
      </c>
      <c r="M89" s="17"/>
      <c r="N89" s="16">
        <v>163.63</v>
      </c>
      <c r="O89" s="17"/>
      <c r="P89" s="16">
        <v>163.63</v>
      </c>
      <c r="Q89" s="17"/>
      <c r="R89" s="16">
        <v>163.63</v>
      </c>
      <c r="S89" s="17"/>
      <c r="T89" s="16">
        <v>163.63</v>
      </c>
      <c r="U89" s="17"/>
      <c r="V89" s="16">
        <v>163.63</v>
      </c>
      <c r="W89" s="17"/>
      <c r="X89" s="16">
        <v>163.63</v>
      </c>
      <c r="Y89" s="17"/>
      <c r="Z89" s="16">
        <v>163.63</v>
      </c>
      <c r="AA89" s="17"/>
      <c r="AB89" s="16">
        <v>163.63</v>
      </c>
      <c r="AC89" s="17"/>
      <c r="AD89" s="16">
        <v>163.63</v>
      </c>
      <c r="AE89" s="17"/>
      <c r="AF89" s="16">
        <v>163.58000000000001</v>
      </c>
      <c r="AG89" s="17"/>
      <c r="AH89" s="16">
        <v>14000</v>
      </c>
      <c r="AI89" s="16">
        <v>14000</v>
      </c>
      <c r="AJ89" s="20">
        <f t="shared" ref="AJ89:AJ97" si="6">+AI89-AH89</f>
        <v>0</v>
      </c>
    </row>
    <row r="90" spans="1:38" x14ac:dyDescent="0.25">
      <c r="A90" s="2"/>
      <c r="B90" s="2"/>
      <c r="C90" s="2"/>
      <c r="D90" s="2"/>
      <c r="E90" s="2"/>
      <c r="F90" s="15"/>
      <c r="G90" s="15"/>
      <c r="H90" s="15" t="s">
        <v>96</v>
      </c>
      <c r="I90" s="15"/>
      <c r="J90" s="16">
        <v>209.46</v>
      </c>
      <c r="K90" s="17"/>
      <c r="L90" s="16">
        <v>209.46</v>
      </c>
      <c r="M90" s="17"/>
      <c r="N90" s="16">
        <v>209.46</v>
      </c>
      <c r="O90" s="17"/>
      <c r="P90" s="16">
        <v>209.46</v>
      </c>
      <c r="Q90" s="17"/>
      <c r="R90" s="16">
        <v>209.46</v>
      </c>
      <c r="S90" s="17"/>
      <c r="T90" s="16">
        <v>209.46</v>
      </c>
      <c r="U90" s="17"/>
      <c r="V90" s="16">
        <v>209.46</v>
      </c>
      <c r="W90" s="17"/>
      <c r="X90" s="16">
        <v>209.46</v>
      </c>
      <c r="Y90" s="17"/>
      <c r="Z90" s="16">
        <v>209.46</v>
      </c>
      <c r="AA90" s="17"/>
      <c r="AB90" s="16">
        <v>209.46</v>
      </c>
      <c r="AC90" s="17"/>
      <c r="AD90" s="16">
        <v>209.46</v>
      </c>
      <c r="AE90" s="17"/>
      <c r="AF90" s="16">
        <v>209.45</v>
      </c>
      <c r="AG90" s="17"/>
      <c r="AH90" s="16">
        <v>3000</v>
      </c>
      <c r="AI90" s="16">
        <v>3000</v>
      </c>
      <c r="AJ90" s="20">
        <f t="shared" si="6"/>
        <v>0</v>
      </c>
    </row>
    <row r="91" spans="1:38" x14ac:dyDescent="0.25">
      <c r="A91" s="2"/>
      <c r="B91" s="2"/>
      <c r="C91" s="2"/>
      <c r="D91" s="2"/>
      <c r="E91" s="2"/>
      <c r="F91" s="15"/>
      <c r="G91" s="15"/>
      <c r="H91" s="15" t="s">
        <v>97</v>
      </c>
      <c r="I91" s="15"/>
      <c r="J91" s="16">
        <v>1166.67</v>
      </c>
      <c r="K91" s="17"/>
      <c r="L91" s="16">
        <v>1166.67</v>
      </c>
      <c r="M91" s="17"/>
      <c r="N91" s="16">
        <v>1166.67</v>
      </c>
      <c r="O91" s="17"/>
      <c r="P91" s="16">
        <v>1166.67</v>
      </c>
      <c r="Q91" s="17"/>
      <c r="R91" s="16">
        <v>1166.67</v>
      </c>
      <c r="S91" s="17"/>
      <c r="T91" s="16">
        <v>1166.67</v>
      </c>
      <c r="U91" s="17"/>
      <c r="V91" s="16">
        <v>1166.67</v>
      </c>
      <c r="W91" s="17"/>
      <c r="X91" s="16">
        <v>1166.67</v>
      </c>
      <c r="Y91" s="17"/>
      <c r="Z91" s="16">
        <v>1166.67</v>
      </c>
      <c r="AA91" s="17"/>
      <c r="AB91" s="16">
        <v>1166.67</v>
      </c>
      <c r="AC91" s="17"/>
      <c r="AD91" s="16">
        <v>1166.67</v>
      </c>
      <c r="AE91" s="17"/>
      <c r="AF91" s="16">
        <v>1166.6300000000001</v>
      </c>
      <c r="AG91" s="17"/>
      <c r="AH91" s="16">
        <v>14000</v>
      </c>
      <c r="AI91" s="16">
        <f>AH91</f>
        <v>14000</v>
      </c>
      <c r="AJ91" s="20">
        <f t="shared" si="6"/>
        <v>0</v>
      </c>
    </row>
    <row r="92" spans="1:38" x14ac:dyDescent="0.25">
      <c r="A92" s="2"/>
      <c r="B92" s="2"/>
      <c r="C92" s="2"/>
      <c r="D92" s="2"/>
      <c r="E92" s="2"/>
      <c r="F92" s="15"/>
      <c r="G92" s="15"/>
      <c r="H92" s="15" t="s">
        <v>98</v>
      </c>
      <c r="I92" s="15"/>
      <c r="J92" s="16">
        <v>83.33</v>
      </c>
      <c r="K92" s="17"/>
      <c r="L92" s="16">
        <v>83.33</v>
      </c>
      <c r="M92" s="17"/>
      <c r="N92" s="16">
        <v>83.33</v>
      </c>
      <c r="O92" s="17"/>
      <c r="P92" s="16">
        <v>83.33</v>
      </c>
      <c r="Q92" s="17"/>
      <c r="R92" s="16">
        <v>83.33</v>
      </c>
      <c r="S92" s="17"/>
      <c r="T92" s="16">
        <v>83.33</v>
      </c>
      <c r="U92" s="17"/>
      <c r="V92" s="16">
        <v>83.33</v>
      </c>
      <c r="W92" s="17"/>
      <c r="X92" s="16">
        <v>83.33</v>
      </c>
      <c r="Y92" s="17"/>
      <c r="Z92" s="16">
        <v>83.33</v>
      </c>
      <c r="AA92" s="17"/>
      <c r="AB92" s="16">
        <v>83.33</v>
      </c>
      <c r="AC92" s="17"/>
      <c r="AD92" s="16">
        <v>83.33</v>
      </c>
      <c r="AE92" s="17"/>
      <c r="AF92" s="16">
        <v>83.37</v>
      </c>
      <c r="AG92" s="17"/>
      <c r="AH92" s="16">
        <v>1000</v>
      </c>
      <c r="AI92" s="16">
        <v>2000</v>
      </c>
      <c r="AJ92" s="20">
        <f t="shared" si="6"/>
        <v>1000</v>
      </c>
    </row>
    <row r="93" spans="1:38" x14ac:dyDescent="0.25">
      <c r="A93" s="2"/>
      <c r="B93" s="2"/>
      <c r="C93" s="2"/>
      <c r="D93" s="2"/>
      <c r="E93" s="2"/>
      <c r="F93" s="15"/>
      <c r="G93" s="15"/>
      <c r="H93" s="15" t="s">
        <v>99</v>
      </c>
      <c r="I93" s="15"/>
      <c r="J93" s="16">
        <v>20.83</v>
      </c>
      <c r="K93" s="17"/>
      <c r="L93" s="16">
        <v>20.83</v>
      </c>
      <c r="M93" s="17"/>
      <c r="N93" s="16">
        <v>20.83</v>
      </c>
      <c r="O93" s="17"/>
      <c r="P93" s="16">
        <v>20.83</v>
      </c>
      <c r="Q93" s="17"/>
      <c r="R93" s="16">
        <v>20.83</v>
      </c>
      <c r="S93" s="17"/>
      <c r="T93" s="16">
        <v>20.83</v>
      </c>
      <c r="U93" s="17"/>
      <c r="V93" s="16">
        <v>20.83</v>
      </c>
      <c r="W93" s="17"/>
      <c r="X93" s="16">
        <v>20.83</v>
      </c>
      <c r="Y93" s="17"/>
      <c r="Z93" s="16">
        <v>20.83</v>
      </c>
      <c r="AA93" s="17"/>
      <c r="AB93" s="16">
        <v>20.83</v>
      </c>
      <c r="AC93" s="17"/>
      <c r="AD93" s="16">
        <v>20.83</v>
      </c>
      <c r="AE93" s="17"/>
      <c r="AF93" s="16">
        <v>20.87</v>
      </c>
      <c r="AG93" s="17"/>
      <c r="AH93" s="16">
        <v>250</v>
      </c>
      <c r="AI93" s="16">
        <v>5000</v>
      </c>
      <c r="AJ93" s="20">
        <f t="shared" si="6"/>
        <v>4750</v>
      </c>
    </row>
    <row r="94" spans="1:38" x14ac:dyDescent="0.25">
      <c r="A94" s="2"/>
      <c r="B94" s="2"/>
      <c r="C94" s="2"/>
      <c r="D94" s="2"/>
      <c r="E94" s="2"/>
      <c r="F94" s="15"/>
      <c r="G94" s="15"/>
      <c r="H94" s="15" t="s">
        <v>100</v>
      </c>
      <c r="I94" s="15"/>
      <c r="J94" s="16">
        <v>41.66</v>
      </c>
      <c r="K94" s="17"/>
      <c r="L94" s="16">
        <v>41.66</v>
      </c>
      <c r="M94" s="17"/>
      <c r="N94" s="16">
        <v>41.66</v>
      </c>
      <c r="O94" s="17"/>
      <c r="P94" s="16">
        <v>41.66</v>
      </c>
      <c r="Q94" s="17"/>
      <c r="R94" s="16">
        <v>41.66</v>
      </c>
      <c r="S94" s="17"/>
      <c r="T94" s="16">
        <v>41.66</v>
      </c>
      <c r="U94" s="17"/>
      <c r="V94" s="16">
        <v>41.66</v>
      </c>
      <c r="W94" s="17"/>
      <c r="X94" s="16">
        <v>41.66</v>
      </c>
      <c r="Y94" s="17"/>
      <c r="Z94" s="16">
        <v>41.66</v>
      </c>
      <c r="AA94" s="17"/>
      <c r="AB94" s="16">
        <v>41.66</v>
      </c>
      <c r="AC94" s="17"/>
      <c r="AD94" s="16">
        <v>41.66</v>
      </c>
      <c r="AE94" s="17"/>
      <c r="AF94" s="16">
        <v>41.74</v>
      </c>
      <c r="AG94" s="17"/>
      <c r="AH94" s="16">
        <v>500</v>
      </c>
      <c r="AI94" s="16">
        <f>AH94</f>
        <v>500</v>
      </c>
      <c r="AJ94" s="20">
        <f t="shared" si="6"/>
        <v>0</v>
      </c>
      <c r="AL94" s="316"/>
    </row>
    <row r="95" spans="1:38" ht="15.75" thickBot="1" x14ac:dyDescent="0.3">
      <c r="A95" s="2"/>
      <c r="B95" s="2"/>
      <c r="C95" s="2"/>
      <c r="D95" s="2"/>
      <c r="E95" s="2"/>
      <c r="F95" s="35"/>
      <c r="G95" s="35"/>
      <c r="H95" s="35" t="s">
        <v>101</v>
      </c>
      <c r="I95" s="35"/>
      <c r="J95" s="36">
        <v>833.33</v>
      </c>
      <c r="K95" s="37"/>
      <c r="L95" s="36">
        <v>833.33</v>
      </c>
      <c r="M95" s="37"/>
      <c r="N95" s="36">
        <v>833.33</v>
      </c>
      <c r="O95" s="37"/>
      <c r="P95" s="36">
        <v>833.33</v>
      </c>
      <c r="Q95" s="37"/>
      <c r="R95" s="36">
        <v>833.33</v>
      </c>
      <c r="S95" s="37"/>
      <c r="T95" s="36">
        <v>833.33</v>
      </c>
      <c r="U95" s="37"/>
      <c r="V95" s="36">
        <v>833.33</v>
      </c>
      <c r="W95" s="37"/>
      <c r="X95" s="36">
        <v>833.33</v>
      </c>
      <c r="Y95" s="37"/>
      <c r="Z95" s="36">
        <v>833.34</v>
      </c>
      <c r="AA95" s="37"/>
      <c r="AB95" s="36">
        <v>833.34</v>
      </c>
      <c r="AC95" s="37"/>
      <c r="AD95" s="36">
        <v>833.34</v>
      </c>
      <c r="AE95" s="37"/>
      <c r="AF95" s="36">
        <v>833.34</v>
      </c>
      <c r="AG95" s="37"/>
      <c r="AH95" s="36">
        <v>10000</v>
      </c>
      <c r="AI95" s="36">
        <v>1000</v>
      </c>
      <c r="AJ95" s="38">
        <f t="shared" si="6"/>
        <v>-9000</v>
      </c>
    </row>
    <row r="96" spans="1:38" ht="15.75" thickBot="1" x14ac:dyDescent="0.3">
      <c r="A96" s="2"/>
      <c r="B96" s="2"/>
      <c r="C96" s="2"/>
      <c r="D96" s="2"/>
      <c r="E96" s="2"/>
      <c r="F96" s="39"/>
      <c r="G96" s="39"/>
      <c r="H96" s="39" t="s">
        <v>102</v>
      </c>
      <c r="I96" s="39"/>
      <c r="J96" s="40">
        <f>ROUND(SUM(J88:J95),5)</f>
        <v>2518.91</v>
      </c>
      <c r="K96" s="41"/>
      <c r="L96" s="40">
        <f>ROUND(SUM(L88:L95),5)</f>
        <v>2518.91</v>
      </c>
      <c r="M96" s="41"/>
      <c r="N96" s="40">
        <f>ROUND(SUM(N88:N95),5)</f>
        <v>2518.91</v>
      </c>
      <c r="O96" s="41"/>
      <c r="P96" s="40">
        <f>ROUND(SUM(P88:P95),5)</f>
        <v>2518.91</v>
      </c>
      <c r="Q96" s="41"/>
      <c r="R96" s="40">
        <f>ROUND(SUM(R88:R95),5)</f>
        <v>2518.91</v>
      </c>
      <c r="S96" s="41"/>
      <c r="T96" s="40">
        <f>ROUND(SUM(T88:T95),5)</f>
        <v>2518.91</v>
      </c>
      <c r="U96" s="41"/>
      <c r="V96" s="40">
        <f>ROUND(SUM(V88:V95),5)</f>
        <v>2518.91</v>
      </c>
      <c r="W96" s="41"/>
      <c r="X96" s="40">
        <f>ROUND(SUM(X88:X95),5)</f>
        <v>2518.91</v>
      </c>
      <c r="Y96" s="41"/>
      <c r="Z96" s="40">
        <f>ROUND(SUM(Z88:Z95),5)</f>
        <v>2518.92</v>
      </c>
      <c r="AA96" s="41"/>
      <c r="AB96" s="40">
        <f>ROUND(SUM(AB88:AB95),5)</f>
        <v>2518.92</v>
      </c>
      <c r="AC96" s="41"/>
      <c r="AD96" s="40">
        <f>ROUND(SUM(AD88:AD95),5)</f>
        <v>2518.92</v>
      </c>
      <c r="AE96" s="41"/>
      <c r="AF96" s="40">
        <f>ROUND(SUM(AF88:AF95),5)</f>
        <v>2518.98</v>
      </c>
      <c r="AG96" s="41"/>
      <c r="AH96" s="40">
        <v>42750</v>
      </c>
      <c r="AI96" s="40">
        <f>SUM(AI89:AI95)</f>
        <v>39500</v>
      </c>
      <c r="AJ96" s="42">
        <f t="shared" si="6"/>
        <v>-3250</v>
      </c>
      <c r="AL96" s="315"/>
    </row>
    <row r="97" spans="1:36" x14ac:dyDescent="0.25">
      <c r="A97" s="2"/>
      <c r="B97" s="2"/>
      <c r="C97" s="2"/>
      <c r="D97" s="2"/>
      <c r="E97" s="2"/>
      <c r="F97" s="31"/>
      <c r="G97" s="31" t="s">
        <v>103</v>
      </c>
      <c r="H97" s="31"/>
      <c r="I97" s="31"/>
      <c r="J97" s="32">
        <f>ROUND(J81+J87+J96,5)</f>
        <v>3852.22</v>
      </c>
      <c r="K97" s="33"/>
      <c r="L97" s="32">
        <f>ROUND(L81+L87+L96,5)</f>
        <v>3852.22</v>
      </c>
      <c r="M97" s="33"/>
      <c r="N97" s="32">
        <f>ROUND(N81+N87+N96,5)</f>
        <v>3852.22</v>
      </c>
      <c r="O97" s="33"/>
      <c r="P97" s="32">
        <f>ROUND(P81+P87+P96,5)</f>
        <v>3852.22</v>
      </c>
      <c r="Q97" s="33"/>
      <c r="R97" s="32">
        <f>ROUND(R81+R87+R96,5)</f>
        <v>3852.23</v>
      </c>
      <c r="S97" s="33"/>
      <c r="T97" s="32">
        <f>ROUND(T81+T87+T96,5)</f>
        <v>3852.23</v>
      </c>
      <c r="U97" s="33"/>
      <c r="V97" s="32">
        <f>ROUND(V81+V87+V96,5)</f>
        <v>3852.23</v>
      </c>
      <c r="W97" s="33"/>
      <c r="X97" s="32">
        <f>ROUND(X81+X87+X96,5)</f>
        <v>3852.23</v>
      </c>
      <c r="Y97" s="33"/>
      <c r="Z97" s="32">
        <f>ROUND(Z81+Z87+Z96,5)</f>
        <v>3852.24</v>
      </c>
      <c r="AA97" s="33"/>
      <c r="AB97" s="32">
        <f>ROUND(AB81+AB87+AB96,5)</f>
        <v>3852.24</v>
      </c>
      <c r="AC97" s="33"/>
      <c r="AD97" s="32">
        <f>ROUND(AD81+AD87+AD96,5)</f>
        <v>3852.24</v>
      </c>
      <c r="AE97" s="33"/>
      <c r="AF97" s="32">
        <f>ROUND(AF81+AF87+AF96,5)</f>
        <v>3852.5</v>
      </c>
      <c r="AG97" s="33"/>
      <c r="AH97" s="32">
        <v>58750</v>
      </c>
      <c r="AI97" s="32">
        <f>SUM(AI87+AI96)</f>
        <v>56500</v>
      </c>
      <c r="AJ97" s="34">
        <f t="shared" si="6"/>
        <v>-2250</v>
      </c>
    </row>
    <row r="98" spans="1:36" x14ac:dyDescent="0.25">
      <c r="A98" s="2"/>
      <c r="B98" s="2"/>
      <c r="C98" s="2"/>
      <c r="D98" s="2"/>
      <c r="E98" s="2"/>
      <c r="F98" s="26" t="s">
        <v>104</v>
      </c>
      <c r="G98" s="26"/>
      <c r="H98" s="26"/>
      <c r="I98" s="26"/>
      <c r="J98" s="9"/>
      <c r="K98" s="27"/>
      <c r="L98" s="9"/>
      <c r="M98" s="27"/>
      <c r="N98" s="9"/>
      <c r="O98" s="27"/>
      <c r="P98" s="9"/>
      <c r="Q98" s="27"/>
      <c r="R98" s="9"/>
      <c r="S98" s="27"/>
      <c r="T98" s="9"/>
      <c r="U98" s="27"/>
      <c r="V98" s="9"/>
      <c r="W98" s="27"/>
      <c r="X98" s="9"/>
      <c r="Y98" s="27"/>
      <c r="Z98" s="9"/>
      <c r="AA98" s="27"/>
      <c r="AB98" s="9"/>
      <c r="AC98" s="27"/>
      <c r="AD98" s="9"/>
      <c r="AE98" s="27"/>
      <c r="AF98" s="9"/>
      <c r="AG98" s="27"/>
      <c r="AH98" s="9"/>
      <c r="AI98" s="9"/>
      <c r="AJ98" s="30"/>
    </row>
    <row r="99" spans="1:36" x14ac:dyDescent="0.25">
      <c r="A99" s="2"/>
      <c r="B99" s="2"/>
      <c r="C99" s="2"/>
      <c r="D99" s="2"/>
      <c r="E99" s="2"/>
      <c r="F99" s="15"/>
      <c r="G99" s="15"/>
      <c r="H99" s="15" t="s">
        <v>264</v>
      </c>
      <c r="I99" s="15"/>
      <c r="J99" s="16">
        <v>41.66</v>
      </c>
      <c r="K99" s="17"/>
      <c r="L99" s="16">
        <v>41.66</v>
      </c>
      <c r="M99" s="17"/>
      <c r="N99" s="16">
        <v>41.66</v>
      </c>
      <c r="O99" s="17"/>
      <c r="P99" s="16">
        <v>41.66</v>
      </c>
      <c r="Q99" s="17"/>
      <c r="R99" s="16">
        <v>41.66</v>
      </c>
      <c r="S99" s="17"/>
      <c r="T99" s="16">
        <v>41.66</v>
      </c>
      <c r="U99" s="17"/>
      <c r="V99" s="16">
        <v>41.66</v>
      </c>
      <c r="W99" s="17"/>
      <c r="X99" s="16">
        <v>41.66</v>
      </c>
      <c r="Y99" s="17"/>
      <c r="Z99" s="16">
        <v>41.66</v>
      </c>
      <c r="AA99" s="17"/>
      <c r="AB99" s="16">
        <v>41.66</v>
      </c>
      <c r="AC99" s="17"/>
      <c r="AD99" s="16">
        <v>41.66</v>
      </c>
      <c r="AE99" s="17"/>
      <c r="AF99" s="16">
        <v>41.74</v>
      </c>
      <c r="AG99" s="17"/>
      <c r="AH99" s="16">
        <v>500</v>
      </c>
      <c r="AI99" s="16">
        <v>10000</v>
      </c>
      <c r="AJ99" s="20">
        <f t="shared" ref="AJ99:AJ105" si="7">+AI99-AH99</f>
        <v>9500</v>
      </c>
    </row>
    <row r="100" spans="1:36" x14ac:dyDescent="0.25">
      <c r="A100" s="2"/>
      <c r="B100" s="2"/>
      <c r="C100" s="2"/>
      <c r="D100" s="2"/>
      <c r="E100" s="2"/>
      <c r="F100" s="15"/>
      <c r="G100" s="15"/>
      <c r="H100" s="15" t="s">
        <v>105</v>
      </c>
      <c r="I100" s="15"/>
      <c r="J100" s="16">
        <v>83.33</v>
      </c>
      <c r="K100" s="17"/>
      <c r="L100" s="16">
        <v>83.33</v>
      </c>
      <c r="M100" s="17"/>
      <c r="N100" s="16">
        <v>83.33</v>
      </c>
      <c r="O100" s="17"/>
      <c r="P100" s="16">
        <v>83.33</v>
      </c>
      <c r="Q100" s="17"/>
      <c r="R100" s="16">
        <v>83.33</v>
      </c>
      <c r="S100" s="17"/>
      <c r="T100" s="16">
        <v>83.33</v>
      </c>
      <c r="U100" s="17"/>
      <c r="V100" s="16">
        <v>83.33</v>
      </c>
      <c r="W100" s="17"/>
      <c r="X100" s="16">
        <v>83.33</v>
      </c>
      <c r="Y100" s="17"/>
      <c r="Z100" s="16">
        <v>83.33</v>
      </c>
      <c r="AA100" s="17"/>
      <c r="AB100" s="16">
        <v>83.33</v>
      </c>
      <c r="AC100" s="17"/>
      <c r="AD100" s="16">
        <v>83.33</v>
      </c>
      <c r="AE100" s="17"/>
      <c r="AF100" s="16">
        <v>83.37</v>
      </c>
      <c r="AG100" s="17"/>
      <c r="AH100" s="16">
        <v>1000</v>
      </c>
      <c r="AI100" s="16">
        <v>250</v>
      </c>
      <c r="AJ100" s="20">
        <f t="shared" si="7"/>
        <v>-750</v>
      </c>
    </row>
    <row r="101" spans="1:36" x14ac:dyDescent="0.25">
      <c r="A101" s="2"/>
      <c r="B101" s="2"/>
      <c r="C101" s="2"/>
      <c r="D101" s="2"/>
      <c r="E101" s="2"/>
      <c r="F101" s="15"/>
      <c r="G101" s="15"/>
      <c r="H101" s="15" t="s">
        <v>106</v>
      </c>
      <c r="I101" s="15"/>
      <c r="J101" s="16">
        <v>291.66000000000003</v>
      </c>
      <c r="K101" s="17"/>
      <c r="L101" s="16">
        <v>291.66000000000003</v>
      </c>
      <c r="M101" s="17"/>
      <c r="N101" s="16">
        <v>291.66000000000003</v>
      </c>
      <c r="O101" s="17"/>
      <c r="P101" s="16">
        <v>291.66000000000003</v>
      </c>
      <c r="Q101" s="17"/>
      <c r="R101" s="16">
        <v>291.67</v>
      </c>
      <c r="S101" s="17"/>
      <c r="T101" s="16">
        <v>291.67</v>
      </c>
      <c r="U101" s="17"/>
      <c r="V101" s="16">
        <v>291.67</v>
      </c>
      <c r="W101" s="17"/>
      <c r="X101" s="16">
        <v>291.67</v>
      </c>
      <c r="Y101" s="17"/>
      <c r="Z101" s="16">
        <v>291.67</v>
      </c>
      <c r="AA101" s="17"/>
      <c r="AB101" s="16">
        <v>291.67</v>
      </c>
      <c r="AC101" s="17"/>
      <c r="AD101" s="16">
        <v>291.67</v>
      </c>
      <c r="AE101" s="17"/>
      <c r="AF101" s="16">
        <v>291.67</v>
      </c>
      <c r="AG101" s="17"/>
      <c r="AH101" s="16">
        <v>3500</v>
      </c>
      <c r="AI101" s="16">
        <f t="shared" ref="AI99:AI104" si="8">AH101</f>
        <v>3500</v>
      </c>
      <c r="AJ101" s="20">
        <f t="shared" si="7"/>
        <v>0</v>
      </c>
    </row>
    <row r="102" spans="1:36" x14ac:dyDescent="0.25">
      <c r="A102" s="2"/>
      <c r="B102" s="2"/>
      <c r="C102" s="2"/>
      <c r="D102" s="2"/>
      <c r="E102" s="2"/>
      <c r="F102" s="15"/>
      <c r="G102" s="15"/>
      <c r="H102" s="15" t="s">
        <v>107</v>
      </c>
      <c r="I102" s="15"/>
      <c r="J102" s="16">
        <v>83.33</v>
      </c>
      <c r="K102" s="17"/>
      <c r="L102" s="16">
        <v>83.33</v>
      </c>
      <c r="M102" s="17"/>
      <c r="N102" s="16">
        <v>83.33</v>
      </c>
      <c r="O102" s="17"/>
      <c r="P102" s="16">
        <v>83.33</v>
      </c>
      <c r="Q102" s="17"/>
      <c r="R102" s="16">
        <v>83.33</v>
      </c>
      <c r="S102" s="17"/>
      <c r="T102" s="16">
        <v>83.33</v>
      </c>
      <c r="U102" s="17"/>
      <c r="V102" s="16">
        <v>83.33</v>
      </c>
      <c r="W102" s="17"/>
      <c r="X102" s="16">
        <v>83.33</v>
      </c>
      <c r="Y102" s="17"/>
      <c r="Z102" s="16">
        <v>83.33</v>
      </c>
      <c r="AA102" s="17"/>
      <c r="AB102" s="16">
        <v>83.33</v>
      </c>
      <c r="AC102" s="17"/>
      <c r="AD102" s="16">
        <v>83.33</v>
      </c>
      <c r="AE102" s="17"/>
      <c r="AF102" s="16">
        <v>83.37</v>
      </c>
      <c r="AG102" s="17"/>
      <c r="AH102" s="16">
        <v>1000</v>
      </c>
      <c r="AI102" s="16">
        <f t="shared" si="8"/>
        <v>1000</v>
      </c>
      <c r="AJ102" s="20">
        <f t="shared" si="7"/>
        <v>0</v>
      </c>
    </row>
    <row r="103" spans="1:36" x14ac:dyDescent="0.25">
      <c r="A103" s="2"/>
      <c r="B103" s="2"/>
      <c r="C103" s="2"/>
      <c r="D103" s="2"/>
      <c r="E103" s="2"/>
      <c r="F103" s="15"/>
      <c r="G103" s="15"/>
      <c r="H103" s="15" t="s">
        <v>108</v>
      </c>
      <c r="I103" s="15"/>
      <c r="J103" s="16">
        <v>250</v>
      </c>
      <c r="K103" s="17"/>
      <c r="L103" s="16">
        <v>250</v>
      </c>
      <c r="M103" s="17"/>
      <c r="N103" s="16">
        <v>250</v>
      </c>
      <c r="O103" s="17"/>
      <c r="P103" s="16">
        <v>250</v>
      </c>
      <c r="Q103" s="17"/>
      <c r="R103" s="16">
        <v>250</v>
      </c>
      <c r="S103" s="17"/>
      <c r="T103" s="16">
        <v>250</v>
      </c>
      <c r="U103" s="17"/>
      <c r="V103" s="16">
        <v>250</v>
      </c>
      <c r="W103" s="17"/>
      <c r="X103" s="16">
        <v>250</v>
      </c>
      <c r="Y103" s="17"/>
      <c r="Z103" s="16">
        <v>250</v>
      </c>
      <c r="AA103" s="17"/>
      <c r="AB103" s="16">
        <v>250</v>
      </c>
      <c r="AC103" s="17"/>
      <c r="AD103" s="16">
        <v>250</v>
      </c>
      <c r="AE103" s="17"/>
      <c r="AF103" s="16">
        <v>250</v>
      </c>
      <c r="AG103" s="17"/>
      <c r="AH103" s="16">
        <v>3000</v>
      </c>
      <c r="AI103" s="16">
        <v>8000</v>
      </c>
      <c r="AJ103" s="20">
        <f t="shared" si="7"/>
        <v>5000</v>
      </c>
    </row>
    <row r="104" spans="1:36" ht="15.75" thickBot="1" x14ac:dyDescent="0.3">
      <c r="A104" s="2"/>
      <c r="B104" s="2"/>
      <c r="C104" s="2"/>
      <c r="D104" s="2"/>
      <c r="E104" s="2"/>
      <c r="F104" s="35"/>
      <c r="G104" s="35"/>
      <c r="H104" s="35" t="s">
        <v>109</v>
      </c>
      <c r="I104" s="35"/>
      <c r="J104" s="36">
        <v>41.66</v>
      </c>
      <c r="K104" s="37"/>
      <c r="L104" s="36">
        <v>41.66</v>
      </c>
      <c r="M104" s="37"/>
      <c r="N104" s="36">
        <v>41.66</v>
      </c>
      <c r="O104" s="37"/>
      <c r="P104" s="36">
        <v>41.66</v>
      </c>
      <c r="Q104" s="37"/>
      <c r="R104" s="36">
        <v>41.66</v>
      </c>
      <c r="S104" s="37"/>
      <c r="T104" s="36">
        <v>41.66</v>
      </c>
      <c r="U104" s="37"/>
      <c r="V104" s="36">
        <v>41.66</v>
      </c>
      <c r="W104" s="37"/>
      <c r="X104" s="36">
        <v>41.66</v>
      </c>
      <c r="Y104" s="37"/>
      <c r="Z104" s="36">
        <v>41.66</v>
      </c>
      <c r="AA104" s="37"/>
      <c r="AB104" s="36">
        <v>41.66</v>
      </c>
      <c r="AC104" s="37"/>
      <c r="AD104" s="36">
        <v>41.66</v>
      </c>
      <c r="AE104" s="37"/>
      <c r="AF104" s="36">
        <v>41.74</v>
      </c>
      <c r="AG104" s="37"/>
      <c r="AH104" s="36">
        <v>500</v>
      </c>
      <c r="AI104" s="36">
        <v>1000</v>
      </c>
      <c r="AJ104" s="38">
        <f t="shared" si="7"/>
        <v>500</v>
      </c>
    </row>
    <row r="105" spans="1:36" x14ac:dyDescent="0.25">
      <c r="A105" s="2"/>
      <c r="B105" s="2"/>
      <c r="C105" s="2"/>
      <c r="D105" s="2"/>
      <c r="E105" s="2"/>
      <c r="F105" s="31"/>
      <c r="G105" s="31" t="s">
        <v>110</v>
      </c>
      <c r="H105" s="31"/>
      <c r="I105" s="31"/>
      <c r="J105" s="32">
        <f>ROUND(SUM(J98:J104),5)</f>
        <v>791.64</v>
      </c>
      <c r="K105" s="33"/>
      <c r="L105" s="32">
        <f>ROUND(SUM(L98:L104),5)</f>
        <v>791.64</v>
      </c>
      <c r="M105" s="33"/>
      <c r="N105" s="32">
        <f>ROUND(SUM(N98:N104),5)</f>
        <v>791.64</v>
      </c>
      <c r="O105" s="33"/>
      <c r="P105" s="32">
        <f>ROUND(SUM(P98:P104),5)</f>
        <v>791.64</v>
      </c>
      <c r="Q105" s="33"/>
      <c r="R105" s="32">
        <f>ROUND(SUM(R98:R104),5)</f>
        <v>791.65</v>
      </c>
      <c r="S105" s="33"/>
      <c r="T105" s="32">
        <f>ROUND(SUM(T98:T104),5)</f>
        <v>791.65</v>
      </c>
      <c r="U105" s="33"/>
      <c r="V105" s="32">
        <f>ROUND(SUM(V98:V104),5)</f>
        <v>791.65</v>
      </c>
      <c r="W105" s="33"/>
      <c r="X105" s="32">
        <f>ROUND(SUM(X98:X104),5)</f>
        <v>791.65</v>
      </c>
      <c r="Y105" s="33"/>
      <c r="Z105" s="32">
        <f>ROUND(SUM(Z98:Z104),5)</f>
        <v>791.65</v>
      </c>
      <c r="AA105" s="33"/>
      <c r="AB105" s="32">
        <f>ROUND(SUM(AB98:AB104),5)</f>
        <v>791.65</v>
      </c>
      <c r="AC105" s="33"/>
      <c r="AD105" s="32">
        <f>ROUND(SUM(AD98:AD104),5)</f>
        <v>791.65</v>
      </c>
      <c r="AE105" s="33"/>
      <c r="AF105" s="32">
        <f>ROUND(SUM(AF98:AF104),5)</f>
        <v>791.89</v>
      </c>
      <c r="AG105" s="33"/>
      <c r="AH105" s="32">
        <v>9500</v>
      </c>
      <c r="AI105" s="32">
        <f>SUM(AI99:AI104)</f>
        <v>23750</v>
      </c>
      <c r="AJ105" s="34">
        <f t="shared" si="7"/>
        <v>14250</v>
      </c>
    </row>
    <row r="106" spans="1:36" x14ac:dyDescent="0.25">
      <c r="A106" s="2"/>
      <c r="B106" s="2"/>
      <c r="C106" s="2"/>
      <c r="D106" s="2"/>
      <c r="E106" s="2"/>
      <c r="F106" s="26" t="s">
        <v>111</v>
      </c>
      <c r="G106" s="26"/>
      <c r="H106" s="26"/>
      <c r="I106" s="26"/>
      <c r="J106" s="9"/>
      <c r="K106" s="27"/>
      <c r="L106" s="9"/>
      <c r="M106" s="27"/>
      <c r="N106" s="9"/>
      <c r="O106" s="27"/>
      <c r="P106" s="9"/>
      <c r="Q106" s="27"/>
      <c r="R106" s="9"/>
      <c r="S106" s="27"/>
      <c r="T106" s="9"/>
      <c r="U106" s="27"/>
      <c r="V106" s="9"/>
      <c r="W106" s="27"/>
      <c r="X106" s="9"/>
      <c r="Y106" s="27"/>
      <c r="Z106" s="9"/>
      <c r="AA106" s="27"/>
      <c r="AB106" s="9"/>
      <c r="AC106" s="27"/>
      <c r="AD106" s="9"/>
      <c r="AE106" s="27"/>
      <c r="AF106" s="9"/>
      <c r="AG106" s="27"/>
      <c r="AH106" s="9"/>
      <c r="AI106" s="9"/>
      <c r="AJ106" s="30"/>
    </row>
    <row r="107" spans="1:36" x14ac:dyDescent="0.25">
      <c r="A107" s="2"/>
      <c r="B107" s="2"/>
      <c r="C107" s="2"/>
      <c r="D107" s="2"/>
      <c r="E107" s="2"/>
      <c r="F107" s="15"/>
      <c r="G107" s="15"/>
      <c r="H107" s="15" t="s">
        <v>112</v>
      </c>
      <c r="I107" s="15"/>
      <c r="J107" s="16">
        <v>833.33</v>
      </c>
      <c r="K107" s="17"/>
      <c r="L107" s="16">
        <v>833.33</v>
      </c>
      <c r="M107" s="17"/>
      <c r="N107" s="16">
        <v>833.33</v>
      </c>
      <c r="O107" s="17"/>
      <c r="P107" s="16">
        <v>833.33</v>
      </c>
      <c r="Q107" s="17"/>
      <c r="R107" s="16">
        <v>833.33</v>
      </c>
      <c r="S107" s="17"/>
      <c r="T107" s="16">
        <v>833.33</v>
      </c>
      <c r="U107" s="17"/>
      <c r="V107" s="16">
        <v>833.33</v>
      </c>
      <c r="W107" s="17"/>
      <c r="X107" s="16">
        <v>833.33</v>
      </c>
      <c r="Y107" s="17"/>
      <c r="Z107" s="16">
        <v>833.34</v>
      </c>
      <c r="AA107" s="17"/>
      <c r="AB107" s="16">
        <v>833.34</v>
      </c>
      <c r="AC107" s="17"/>
      <c r="AD107" s="16">
        <v>833.34</v>
      </c>
      <c r="AE107" s="17"/>
      <c r="AF107" s="16">
        <v>833.34</v>
      </c>
      <c r="AG107" s="17"/>
      <c r="AH107" s="16">
        <v>10000</v>
      </c>
      <c r="AI107" s="16">
        <v>15000</v>
      </c>
      <c r="AJ107" s="20">
        <f t="shared" ref="AJ107:AJ113" si="9">+AI107-AH107</f>
        <v>5000</v>
      </c>
    </row>
    <row r="108" spans="1:36" x14ac:dyDescent="0.25">
      <c r="A108" s="2"/>
      <c r="B108" s="2"/>
      <c r="C108" s="2"/>
      <c r="D108" s="2"/>
      <c r="E108" s="2"/>
      <c r="F108" s="15"/>
      <c r="G108" s="15"/>
      <c r="H108" s="15" t="s">
        <v>113</v>
      </c>
      <c r="I108" s="15"/>
      <c r="J108" s="16">
        <v>333.33</v>
      </c>
      <c r="K108" s="17"/>
      <c r="L108" s="16">
        <v>333.33</v>
      </c>
      <c r="M108" s="17"/>
      <c r="N108" s="16">
        <v>333.33</v>
      </c>
      <c r="O108" s="17"/>
      <c r="P108" s="16">
        <v>333.33</v>
      </c>
      <c r="Q108" s="17"/>
      <c r="R108" s="16">
        <v>333.33</v>
      </c>
      <c r="S108" s="17"/>
      <c r="T108" s="16">
        <v>333.33</v>
      </c>
      <c r="U108" s="17"/>
      <c r="V108" s="16">
        <v>333.33</v>
      </c>
      <c r="W108" s="17"/>
      <c r="X108" s="16">
        <v>333.33</v>
      </c>
      <c r="Y108" s="17"/>
      <c r="Z108" s="16">
        <v>333.33</v>
      </c>
      <c r="AA108" s="17"/>
      <c r="AB108" s="16">
        <v>333.33</v>
      </c>
      <c r="AC108" s="17"/>
      <c r="AD108" s="16">
        <v>333.33</v>
      </c>
      <c r="AE108" s="17"/>
      <c r="AF108" s="16">
        <v>333.37</v>
      </c>
      <c r="AG108" s="17"/>
      <c r="AH108" s="16">
        <v>4000</v>
      </c>
      <c r="AI108" s="16">
        <f>AH108</f>
        <v>4000</v>
      </c>
      <c r="AJ108" s="20">
        <f t="shared" si="9"/>
        <v>0</v>
      </c>
    </row>
    <row r="109" spans="1:36" x14ac:dyDescent="0.25">
      <c r="A109" s="2"/>
      <c r="B109" s="2"/>
      <c r="C109" s="2"/>
      <c r="D109" s="2"/>
      <c r="E109" s="2"/>
      <c r="F109" s="15"/>
      <c r="G109" s="15"/>
      <c r="H109" s="15" t="s">
        <v>114</v>
      </c>
      <c r="I109" s="15"/>
      <c r="J109" s="16">
        <v>541.66</v>
      </c>
      <c r="K109" s="17"/>
      <c r="L109" s="16">
        <v>541.66</v>
      </c>
      <c r="M109" s="17"/>
      <c r="N109" s="16">
        <v>541.66</v>
      </c>
      <c r="O109" s="17"/>
      <c r="P109" s="16">
        <v>541.66</v>
      </c>
      <c r="Q109" s="17"/>
      <c r="R109" s="16">
        <v>541.66</v>
      </c>
      <c r="S109" s="17"/>
      <c r="T109" s="16">
        <v>541.66</v>
      </c>
      <c r="U109" s="17"/>
      <c r="V109" s="16">
        <v>541.66</v>
      </c>
      <c r="W109" s="17"/>
      <c r="X109" s="16">
        <v>541.66</v>
      </c>
      <c r="Y109" s="17"/>
      <c r="Z109" s="16">
        <v>541.66</v>
      </c>
      <c r="AA109" s="17"/>
      <c r="AB109" s="16">
        <v>541.66</v>
      </c>
      <c r="AC109" s="17"/>
      <c r="AD109" s="16">
        <v>541.66</v>
      </c>
      <c r="AE109" s="17"/>
      <c r="AF109" s="16">
        <v>541.74</v>
      </c>
      <c r="AG109" s="17"/>
      <c r="AH109" s="16">
        <v>6500</v>
      </c>
      <c r="AI109" s="16">
        <v>7500</v>
      </c>
      <c r="AJ109" s="20">
        <f t="shared" si="9"/>
        <v>1000</v>
      </c>
    </row>
    <row r="110" spans="1:36" x14ac:dyDescent="0.25">
      <c r="A110" s="2"/>
      <c r="B110" s="2"/>
      <c r="C110" s="2"/>
      <c r="D110" s="2"/>
      <c r="E110" s="2"/>
      <c r="F110" s="15"/>
      <c r="G110" s="15"/>
      <c r="H110" s="15" t="s">
        <v>115</v>
      </c>
      <c r="I110" s="15"/>
      <c r="J110" s="16">
        <v>41.66</v>
      </c>
      <c r="K110" s="17"/>
      <c r="L110" s="16">
        <v>41.66</v>
      </c>
      <c r="M110" s="17"/>
      <c r="N110" s="16">
        <v>41.66</v>
      </c>
      <c r="O110" s="17"/>
      <c r="P110" s="16">
        <v>41.66</v>
      </c>
      <c r="Q110" s="17"/>
      <c r="R110" s="16">
        <v>41.66</v>
      </c>
      <c r="S110" s="17"/>
      <c r="T110" s="16">
        <v>41.66</v>
      </c>
      <c r="U110" s="17"/>
      <c r="V110" s="16">
        <v>41.66</v>
      </c>
      <c r="W110" s="17"/>
      <c r="X110" s="16">
        <v>41.66</v>
      </c>
      <c r="Y110" s="17"/>
      <c r="Z110" s="16">
        <v>41.66</v>
      </c>
      <c r="AA110" s="17"/>
      <c r="AB110" s="16">
        <v>41.66</v>
      </c>
      <c r="AC110" s="17"/>
      <c r="AD110" s="16">
        <v>41.66</v>
      </c>
      <c r="AE110" s="17"/>
      <c r="AF110" s="16">
        <v>41.74</v>
      </c>
      <c r="AG110" s="17"/>
      <c r="AH110" s="16">
        <v>500</v>
      </c>
      <c r="AI110" s="16">
        <v>0</v>
      </c>
      <c r="AJ110" s="20">
        <f t="shared" si="9"/>
        <v>-500</v>
      </c>
    </row>
    <row r="111" spans="1:36" ht="15.75" thickBot="1" x14ac:dyDescent="0.3">
      <c r="A111" s="2"/>
      <c r="B111" s="2"/>
      <c r="C111" s="2"/>
      <c r="D111" s="2"/>
      <c r="E111" s="2"/>
      <c r="F111" s="35"/>
      <c r="G111" s="35"/>
      <c r="H111" s="35" t="s">
        <v>116</v>
      </c>
      <c r="I111" s="35"/>
      <c r="J111" s="36">
        <v>41.66</v>
      </c>
      <c r="K111" s="37"/>
      <c r="L111" s="36">
        <v>41.66</v>
      </c>
      <c r="M111" s="37"/>
      <c r="N111" s="36">
        <v>41.66</v>
      </c>
      <c r="O111" s="37"/>
      <c r="P111" s="36">
        <v>41.66</v>
      </c>
      <c r="Q111" s="37"/>
      <c r="R111" s="36">
        <v>41.66</v>
      </c>
      <c r="S111" s="37"/>
      <c r="T111" s="36">
        <v>41.66</v>
      </c>
      <c r="U111" s="37"/>
      <c r="V111" s="36">
        <v>41.66</v>
      </c>
      <c r="W111" s="37"/>
      <c r="X111" s="36">
        <v>41.66</v>
      </c>
      <c r="Y111" s="37"/>
      <c r="Z111" s="36">
        <v>41.66</v>
      </c>
      <c r="AA111" s="37"/>
      <c r="AB111" s="36">
        <v>41.66</v>
      </c>
      <c r="AC111" s="37"/>
      <c r="AD111" s="36">
        <v>41.66</v>
      </c>
      <c r="AE111" s="37"/>
      <c r="AF111" s="36">
        <v>41.74</v>
      </c>
      <c r="AG111" s="37"/>
      <c r="AH111" s="36">
        <v>1000</v>
      </c>
      <c r="AI111" s="36">
        <v>1000</v>
      </c>
      <c r="AJ111" s="38">
        <f t="shared" si="9"/>
        <v>0</v>
      </c>
    </row>
    <row r="112" spans="1:36" ht="15.75" thickBot="1" x14ac:dyDescent="0.3">
      <c r="A112" s="2"/>
      <c r="B112" s="2"/>
      <c r="C112" s="2"/>
      <c r="D112" s="2"/>
      <c r="E112" s="2"/>
      <c r="F112" s="39"/>
      <c r="G112" s="39" t="s">
        <v>117</v>
      </c>
      <c r="H112" s="39"/>
      <c r="I112" s="39"/>
      <c r="J112" s="40">
        <f>ROUND(SUM(J106:J111),5)</f>
        <v>1791.64</v>
      </c>
      <c r="K112" s="41"/>
      <c r="L112" s="40">
        <f>ROUND(SUM(L106:L111),5)</f>
        <v>1791.64</v>
      </c>
      <c r="M112" s="41"/>
      <c r="N112" s="40">
        <f>ROUND(SUM(N106:N111),5)</f>
        <v>1791.64</v>
      </c>
      <c r="O112" s="41"/>
      <c r="P112" s="40">
        <f>ROUND(SUM(P106:P111),5)</f>
        <v>1791.64</v>
      </c>
      <c r="Q112" s="41"/>
      <c r="R112" s="40">
        <f>ROUND(SUM(R106:R111),5)</f>
        <v>1791.64</v>
      </c>
      <c r="S112" s="41"/>
      <c r="T112" s="40">
        <f>ROUND(SUM(T106:T111),5)</f>
        <v>1791.64</v>
      </c>
      <c r="U112" s="41"/>
      <c r="V112" s="40">
        <f>ROUND(SUM(V106:V111),5)</f>
        <v>1791.64</v>
      </c>
      <c r="W112" s="41"/>
      <c r="X112" s="40">
        <f>ROUND(SUM(X106:X111),5)</f>
        <v>1791.64</v>
      </c>
      <c r="Y112" s="41"/>
      <c r="Z112" s="40">
        <f>ROUND(SUM(Z106:Z111),5)</f>
        <v>1791.65</v>
      </c>
      <c r="AA112" s="41"/>
      <c r="AB112" s="40">
        <f>ROUND(SUM(AB106:AB111),5)</f>
        <v>1791.65</v>
      </c>
      <c r="AC112" s="41"/>
      <c r="AD112" s="40">
        <f>ROUND(SUM(AD106:AD111),5)</f>
        <v>1791.65</v>
      </c>
      <c r="AE112" s="41"/>
      <c r="AF112" s="40">
        <f>ROUND(SUM(AF106:AF111),5)</f>
        <v>1791.93</v>
      </c>
      <c r="AG112" s="41"/>
      <c r="AH112" s="40">
        <v>22000</v>
      </c>
      <c r="AI112" s="40">
        <f>SUM(AI107:AI111)</f>
        <v>27500</v>
      </c>
      <c r="AJ112" s="42">
        <f t="shared" si="9"/>
        <v>5500</v>
      </c>
    </row>
    <row r="113" spans="1:41" x14ac:dyDescent="0.25">
      <c r="A113" s="2"/>
      <c r="B113" s="2"/>
      <c r="C113" s="2"/>
      <c r="D113" s="2"/>
      <c r="E113" s="2"/>
      <c r="F113" s="31" t="s">
        <v>118</v>
      </c>
      <c r="G113" s="31"/>
      <c r="H113" s="31"/>
      <c r="I113" s="31"/>
      <c r="J113" s="32">
        <f>ROUND(J80+J97+J105+J112,5)</f>
        <v>6435.5</v>
      </c>
      <c r="K113" s="33"/>
      <c r="L113" s="32">
        <f>ROUND(L80+L97+L105+L112,5)</f>
        <v>6435.5</v>
      </c>
      <c r="M113" s="33"/>
      <c r="N113" s="32">
        <f>ROUND(N80+N97+N105+N112,5)</f>
        <v>6435.5</v>
      </c>
      <c r="O113" s="33"/>
      <c r="P113" s="32">
        <f>ROUND(P80+P97+P105+P112,5)</f>
        <v>6435.5</v>
      </c>
      <c r="Q113" s="33"/>
      <c r="R113" s="32">
        <f>ROUND(R80+R97+R105+R112,5)</f>
        <v>6435.52</v>
      </c>
      <c r="S113" s="33"/>
      <c r="T113" s="32">
        <f>ROUND(T80+T97+T105+T112,5)</f>
        <v>6435.52</v>
      </c>
      <c r="U113" s="33"/>
      <c r="V113" s="32">
        <f>ROUND(V80+V97+V105+V112,5)</f>
        <v>6435.52</v>
      </c>
      <c r="W113" s="33"/>
      <c r="X113" s="32">
        <f>ROUND(X80+X97+X105+X112,5)</f>
        <v>6435.52</v>
      </c>
      <c r="Y113" s="33"/>
      <c r="Z113" s="32">
        <f>ROUND(Z80+Z97+Z105+Z112,5)</f>
        <v>6435.54</v>
      </c>
      <c r="AA113" s="33"/>
      <c r="AB113" s="32">
        <f>ROUND(AB80+AB97+AB105+AB112,5)</f>
        <v>6435.54</v>
      </c>
      <c r="AC113" s="33"/>
      <c r="AD113" s="32">
        <f>ROUND(AD80+AD97+AD105+AD112,5)</f>
        <v>6435.54</v>
      </c>
      <c r="AE113" s="33"/>
      <c r="AF113" s="32">
        <f>ROUND(AF80+AF97+AF105+AF112,5)</f>
        <v>6436.32</v>
      </c>
      <c r="AG113" s="33"/>
      <c r="AH113" s="32">
        <v>90250</v>
      </c>
      <c r="AI113" s="32">
        <f>+AI97+AI105+AI112</f>
        <v>107750</v>
      </c>
      <c r="AJ113" s="34">
        <f t="shared" si="9"/>
        <v>17500</v>
      </c>
    </row>
    <row r="114" spans="1:41" x14ac:dyDescent="0.25">
      <c r="A114" s="2"/>
      <c r="B114" s="2"/>
      <c r="C114" s="2"/>
      <c r="D114" s="2"/>
      <c r="E114" s="2"/>
      <c r="F114" s="26" t="s">
        <v>119</v>
      </c>
      <c r="G114" s="26"/>
      <c r="H114" s="26"/>
      <c r="I114" s="26"/>
      <c r="J114" s="9"/>
      <c r="K114" s="27"/>
      <c r="L114" s="9"/>
      <c r="M114" s="27"/>
      <c r="N114" s="9"/>
      <c r="O114" s="27"/>
      <c r="P114" s="9"/>
      <c r="Q114" s="27"/>
      <c r="R114" s="9"/>
      <c r="S114" s="27"/>
      <c r="T114" s="9"/>
      <c r="U114" s="27"/>
      <c r="V114" s="9"/>
      <c r="W114" s="27"/>
      <c r="X114" s="9"/>
      <c r="Y114" s="27"/>
      <c r="Z114" s="9"/>
      <c r="AA114" s="27"/>
      <c r="AB114" s="9"/>
      <c r="AC114" s="27"/>
      <c r="AD114" s="9"/>
      <c r="AE114" s="27"/>
      <c r="AF114" s="9"/>
      <c r="AG114" s="27"/>
      <c r="AH114" s="9"/>
      <c r="AI114" s="9"/>
      <c r="AJ114" s="30"/>
    </row>
    <row r="115" spans="1:41" x14ac:dyDescent="0.25">
      <c r="A115" s="2"/>
      <c r="B115" s="2"/>
      <c r="C115" s="2"/>
      <c r="D115" s="2"/>
      <c r="E115" s="2"/>
      <c r="F115" s="15"/>
      <c r="G115" s="15" t="s">
        <v>120</v>
      </c>
      <c r="H115" s="15"/>
      <c r="I115" s="15"/>
      <c r="J115" s="16">
        <v>0</v>
      </c>
      <c r="K115" s="17"/>
      <c r="L115" s="16">
        <v>127.5</v>
      </c>
      <c r="M115" s="17"/>
      <c r="N115" s="16">
        <v>0</v>
      </c>
      <c r="O115" s="17"/>
      <c r="P115" s="16">
        <v>0</v>
      </c>
      <c r="Q115" s="17"/>
      <c r="R115" s="16">
        <v>0</v>
      </c>
      <c r="S115" s="17"/>
      <c r="T115" s="16">
        <v>0</v>
      </c>
      <c r="U115" s="17"/>
      <c r="V115" s="16">
        <v>0</v>
      </c>
      <c r="W115" s="17"/>
      <c r="X115" s="16">
        <v>0</v>
      </c>
      <c r="Y115" s="17"/>
      <c r="Z115" s="16">
        <v>0</v>
      </c>
      <c r="AA115" s="17"/>
      <c r="AB115" s="16">
        <v>2160</v>
      </c>
      <c r="AC115" s="17"/>
      <c r="AD115" s="16">
        <v>0</v>
      </c>
      <c r="AE115" s="17"/>
      <c r="AF115" s="16">
        <v>712.5</v>
      </c>
      <c r="AG115" s="17"/>
      <c r="AH115" s="16">
        <v>3000</v>
      </c>
      <c r="AI115" s="16">
        <v>5000</v>
      </c>
      <c r="AJ115" s="20">
        <f t="shared" ref="AJ115:AJ124" si="10">+AI115-AH115</f>
        <v>2000</v>
      </c>
    </row>
    <row r="116" spans="1:41" x14ac:dyDescent="0.25">
      <c r="A116" s="2"/>
      <c r="B116" s="2"/>
      <c r="C116" s="2"/>
      <c r="D116" s="2"/>
      <c r="E116" s="2"/>
      <c r="F116" s="15"/>
      <c r="G116" s="15" t="s">
        <v>121</v>
      </c>
      <c r="H116" s="15"/>
      <c r="I116" s="15"/>
      <c r="J116" s="16">
        <v>0</v>
      </c>
      <c r="K116" s="17"/>
      <c r="L116" s="16">
        <v>0</v>
      </c>
      <c r="M116" s="17"/>
      <c r="N116" s="16">
        <v>0</v>
      </c>
      <c r="O116" s="17"/>
      <c r="P116" s="16">
        <v>0</v>
      </c>
      <c r="Q116" s="17"/>
      <c r="R116" s="16">
        <v>0</v>
      </c>
      <c r="S116" s="17"/>
      <c r="T116" s="16">
        <v>0</v>
      </c>
      <c r="U116" s="17"/>
      <c r="V116" s="16">
        <v>0</v>
      </c>
      <c r="W116" s="17"/>
      <c r="X116" s="16">
        <v>0</v>
      </c>
      <c r="Y116" s="17"/>
      <c r="Z116" s="16">
        <v>0</v>
      </c>
      <c r="AA116" s="17"/>
      <c r="AB116" s="16">
        <v>0</v>
      </c>
      <c r="AC116" s="17"/>
      <c r="AD116" s="16">
        <v>0</v>
      </c>
      <c r="AE116" s="17"/>
      <c r="AF116" s="16">
        <v>2500</v>
      </c>
      <c r="AG116" s="17"/>
      <c r="AH116" s="16">
        <v>2500</v>
      </c>
      <c r="AI116" s="16">
        <f>AH116</f>
        <v>2500</v>
      </c>
      <c r="AJ116" s="20">
        <f t="shared" si="10"/>
        <v>0</v>
      </c>
    </row>
    <row r="117" spans="1:41" x14ac:dyDescent="0.25">
      <c r="A117" s="2"/>
      <c r="B117" s="2"/>
      <c r="C117" s="2"/>
      <c r="D117" s="2"/>
      <c r="E117" s="2"/>
      <c r="F117" s="15"/>
      <c r="G117" s="15" t="s">
        <v>122</v>
      </c>
      <c r="H117" s="15"/>
      <c r="I117" s="15"/>
      <c r="J117" s="16">
        <v>0</v>
      </c>
      <c r="K117" s="17"/>
      <c r="L117" s="16">
        <v>0</v>
      </c>
      <c r="M117" s="17"/>
      <c r="N117" s="16">
        <v>0</v>
      </c>
      <c r="O117" s="17"/>
      <c r="P117" s="16">
        <v>0</v>
      </c>
      <c r="Q117" s="17"/>
      <c r="R117" s="16">
        <v>0</v>
      </c>
      <c r="S117" s="17"/>
      <c r="T117" s="16">
        <v>0</v>
      </c>
      <c r="U117" s="17"/>
      <c r="V117" s="16">
        <v>0</v>
      </c>
      <c r="W117" s="17"/>
      <c r="X117" s="16">
        <v>0</v>
      </c>
      <c r="Y117" s="17"/>
      <c r="Z117" s="16">
        <v>0</v>
      </c>
      <c r="AA117" s="17"/>
      <c r="AB117" s="16">
        <v>0</v>
      </c>
      <c r="AC117" s="17"/>
      <c r="AD117" s="16">
        <v>0</v>
      </c>
      <c r="AE117" s="17"/>
      <c r="AF117" s="16">
        <v>0</v>
      </c>
      <c r="AG117" s="17"/>
      <c r="AH117" s="16">
        <v>0</v>
      </c>
      <c r="AI117" s="16">
        <f>AH117</f>
        <v>0</v>
      </c>
      <c r="AJ117" s="20">
        <f t="shared" si="10"/>
        <v>0</v>
      </c>
    </row>
    <row r="118" spans="1:41" x14ac:dyDescent="0.25">
      <c r="A118" s="2"/>
      <c r="B118" s="2"/>
      <c r="C118" s="2"/>
      <c r="D118" s="2"/>
      <c r="E118" s="2"/>
      <c r="F118" s="15"/>
      <c r="G118" s="15" t="s">
        <v>123</v>
      </c>
      <c r="H118" s="15"/>
      <c r="I118" s="15"/>
      <c r="J118" s="16">
        <v>0</v>
      </c>
      <c r="K118" s="17"/>
      <c r="L118" s="16">
        <v>0</v>
      </c>
      <c r="M118" s="17"/>
      <c r="N118" s="16">
        <v>0</v>
      </c>
      <c r="O118" s="17"/>
      <c r="P118" s="16">
        <v>0</v>
      </c>
      <c r="Q118" s="17"/>
      <c r="R118" s="16">
        <v>0</v>
      </c>
      <c r="S118" s="17"/>
      <c r="T118" s="16">
        <v>0</v>
      </c>
      <c r="U118" s="17"/>
      <c r="V118" s="16">
        <v>0</v>
      </c>
      <c r="W118" s="17"/>
      <c r="X118" s="16">
        <v>0</v>
      </c>
      <c r="Y118" s="17"/>
      <c r="Z118" s="16">
        <v>0</v>
      </c>
      <c r="AA118" s="17"/>
      <c r="AB118" s="16">
        <v>0</v>
      </c>
      <c r="AC118" s="17"/>
      <c r="AD118" s="16">
        <v>0</v>
      </c>
      <c r="AE118" s="17"/>
      <c r="AF118" s="16">
        <v>0</v>
      </c>
      <c r="AG118" s="17"/>
      <c r="AH118" s="16">
        <v>0</v>
      </c>
      <c r="AI118" s="16">
        <f>AH118</f>
        <v>0</v>
      </c>
      <c r="AJ118" s="20">
        <f t="shared" si="10"/>
        <v>0</v>
      </c>
    </row>
    <row r="119" spans="1:41" x14ac:dyDescent="0.25">
      <c r="A119" s="2"/>
      <c r="B119" s="2"/>
      <c r="C119" s="2"/>
      <c r="D119" s="2"/>
      <c r="E119" s="2"/>
      <c r="F119" s="15"/>
      <c r="G119" s="15" t="s">
        <v>124</v>
      </c>
      <c r="H119" s="15"/>
      <c r="I119" s="15"/>
      <c r="J119" s="16">
        <v>0</v>
      </c>
      <c r="K119" s="17"/>
      <c r="L119" s="16">
        <v>0</v>
      </c>
      <c r="M119" s="17"/>
      <c r="N119" s="16">
        <v>0</v>
      </c>
      <c r="O119" s="17"/>
      <c r="P119" s="16">
        <v>0</v>
      </c>
      <c r="Q119" s="17"/>
      <c r="R119" s="16">
        <v>0</v>
      </c>
      <c r="S119" s="17"/>
      <c r="T119" s="16">
        <v>0</v>
      </c>
      <c r="U119" s="17"/>
      <c r="V119" s="16">
        <v>0</v>
      </c>
      <c r="W119" s="17"/>
      <c r="X119" s="16">
        <v>0</v>
      </c>
      <c r="Y119" s="17"/>
      <c r="Z119" s="16">
        <v>0</v>
      </c>
      <c r="AA119" s="17"/>
      <c r="AB119" s="16">
        <v>0</v>
      </c>
      <c r="AC119" s="17"/>
      <c r="AD119" s="16">
        <v>0</v>
      </c>
      <c r="AE119" s="17"/>
      <c r="AF119" s="16">
        <v>500</v>
      </c>
      <c r="AG119" s="17"/>
      <c r="AH119" s="16">
        <v>1000</v>
      </c>
      <c r="AI119" s="16">
        <v>6000</v>
      </c>
      <c r="AJ119" s="20">
        <f t="shared" si="10"/>
        <v>5000</v>
      </c>
    </row>
    <row r="120" spans="1:41" ht="15.75" thickBot="1" x14ac:dyDescent="0.3">
      <c r="A120" s="2"/>
      <c r="B120" s="2"/>
      <c r="C120" s="2"/>
      <c r="D120" s="2"/>
      <c r="E120" s="2"/>
      <c r="F120" s="35"/>
      <c r="G120" s="35" t="s">
        <v>125</v>
      </c>
      <c r="H120" s="35"/>
      <c r="I120" s="35"/>
      <c r="J120" s="36">
        <v>0</v>
      </c>
      <c r="K120" s="37"/>
      <c r="L120" s="36">
        <v>0</v>
      </c>
      <c r="M120" s="37"/>
      <c r="N120" s="36">
        <v>0</v>
      </c>
      <c r="O120" s="37"/>
      <c r="P120" s="36">
        <v>0</v>
      </c>
      <c r="Q120" s="37"/>
      <c r="R120" s="36">
        <v>0</v>
      </c>
      <c r="S120" s="37"/>
      <c r="T120" s="36">
        <v>0</v>
      </c>
      <c r="U120" s="37"/>
      <c r="V120" s="36">
        <v>0</v>
      </c>
      <c r="W120" s="37"/>
      <c r="X120" s="36">
        <v>0</v>
      </c>
      <c r="Y120" s="37"/>
      <c r="Z120" s="36">
        <v>0</v>
      </c>
      <c r="AA120" s="37"/>
      <c r="AB120" s="36">
        <v>4000</v>
      </c>
      <c r="AC120" s="37"/>
      <c r="AD120" s="36">
        <v>0</v>
      </c>
      <c r="AE120" s="37"/>
      <c r="AF120" s="36">
        <v>0</v>
      </c>
      <c r="AG120" s="37"/>
      <c r="AH120" s="36">
        <v>4000</v>
      </c>
      <c r="AI120" s="36">
        <f>AH120</f>
        <v>4000</v>
      </c>
      <c r="AJ120" s="38">
        <f t="shared" si="10"/>
        <v>0</v>
      </c>
    </row>
    <row r="121" spans="1:41" ht="15.75" thickBot="1" x14ac:dyDescent="0.3">
      <c r="A121" s="2"/>
      <c r="B121" s="2"/>
      <c r="C121" s="2"/>
      <c r="D121" s="2"/>
      <c r="E121" s="2"/>
      <c r="F121" s="39" t="s">
        <v>126</v>
      </c>
      <c r="G121" s="39"/>
      <c r="H121" s="39"/>
      <c r="I121" s="39"/>
      <c r="J121" s="40">
        <f>ROUND(SUM(J114:J120),5)</f>
        <v>0</v>
      </c>
      <c r="K121" s="41"/>
      <c r="L121" s="40">
        <f>ROUND(SUM(L114:L120),5)</f>
        <v>127.5</v>
      </c>
      <c r="M121" s="41"/>
      <c r="N121" s="40">
        <f>ROUND(SUM(N114:N120),5)</f>
        <v>0</v>
      </c>
      <c r="O121" s="41"/>
      <c r="P121" s="40">
        <f>ROUND(SUM(P114:P120),5)</f>
        <v>0</v>
      </c>
      <c r="Q121" s="41"/>
      <c r="R121" s="40">
        <f>ROUND(SUM(R114:R120),5)</f>
        <v>0</v>
      </c>
      <c r="S121" s="41"/>
      <c r="T121" s="40">
        <f>ROUND(SUM(T114:T120),5)</f>
        <v>0</v>
      </c>
      <c r="U121" s="41"/>
      <c r="V121" s="40">
        <f>ROUND(SUM(V114:V120),5)</f>
        <v>0</v>
      </c>
      <c r="W121" s="41"/>
      <c r="X121" s="40">
        <f>ROUND(SUM(X114:X120),5)</f>
        <v>0</v>
      </c>
      <c r="Y121" s="41"/>
      <c r="Z121" s="40">
        <f>ROUND(SUM(Z114:Z120),5)</f>
        <v>0</v>
      </c>
      <c r="AA121" s="41"/>
      <c r="AB121" s="40">
        <f>ROUND(SUM(AB114:AB120),5)</f>
        <v>6160</v>
      </c>
      <c r="AC121" s="41"/>
      <c r="AD121" s="40">
        <f>ROUND(SUM(AD114:AD120),5)</f>
        <v>0</v>
      </c>
      <c r="AE121" s="41"/>
      <c r="AF121" s="40">
        <f>ROUND(SUM(AF114:AF120),5)</f>
        <v>3712.5</v>
      </c>
      <c r="AG121" s="41"/>
      <c r="AH121" s="40">
        <v>10500</v>
      </c>
      <c r="AI121" s="40">
        <f>SUM(AI115:AI120)</f>
        <v>17500</v>
      </c>
      <c r="AJ121" s="42">
        <f t="shared" si="10"/>
        <v>7000</v>
      </c>
    </row>
    <row r="122" spans="1:41" ht="15.75" thickBot="1" x14ac:dyDescent="0.3">
      <c r="A122" s="2"/>
      <c r="B122" s="2"/>
      <c r="C122" s="2"/>
      <c r="D122" s="2"/>
      <c r="E122" s="2"/>
      <c r="F122" s="43" t="s">
        <v>127</v>
      </c>
      <c r="G122" s="43"/>
      <c r="H122" s="43"/>
      <c r="I122" s="43"/>
      <c r="J122" s="44">
        <v>0</v>
      </c>
      <c r="K122" s="45"/>
      <c r="L122" s="44">
        <v>0</v>
      </c>
      <c r="M122" s="45"/>
      <c r="N122" s="44">
        <v>0</v>
      </c>
      <c r="O122" s="45"/>
      <c r="P122" s="44">
        <v>0</v>
      </c>
      <c r="Q122" s="45"/>
      <c r="R122" s="44">
        <v>0</v>
      </c>
      <c r="S122" s="45"/>
      <c r="T122" s="44">
        <v>0</v>
      </c>
      <c r="U122" s="45"/>
      <c r="V122" s="44">
        <v>0</v>
      </c>
      <c r="W122" s="45"/>
      <c r="X122" s="44">
        <v>0</v>
      </c>
      <c r="Y122" s="45"/>
      <c r="Z122" s="44">
        <v>0</v>
      </c>
      <c r="AA122" s="45"/>
      <c r="AB122" s="44">
        <v>0</v>
      </c>
      <c r="AC122" s="45"/>
      <c r="AD122" s="44">
        <v>0</v>
      </c>
      <c r="AE122" s="45"/>
      <c r="AF122" s="44">
        <v>25000</v>
      </c>
      <c r="AG122" s="45"/>
      <c r="AH122" s="44">
        <v>25000</v>
      </c>
      <c r="AI122" s="44">
        <v>0</v>
      </c>
      <c r="AJ122" s="46">
        <f t="shared" si="10"/>
        <v>-25000</v>
      </c>
    </row>
    <row r="123" spans="1:41" ht="15.75" thickBot="1" x14ac:dyDescent="0.3">
      <c r="A123" s="2"/>
      <c r="B123" s="2"/>
      <c r="C123" s="2"/>
      <c r="D123" s="2"/>
      <c r="E123" s="2"/>
      <c r="F123" s="63" t="s">
        <v>128</v>
      </c>
      <c r="G123" s="63"/>
      <c r="H123" s="63"/>
      <c r="I123" s="63"/>
      <c r="J123" s="64">
        <f>ROUND(J25+J46+J50+J79+J113+SUM(J121:J122),5)</f>
        <v>45313.51</v>
      </c>
      <c r="K123" s="65"/>
      <c r="L123" s="64">
        <f>ROUND(L25+L46+L50+L79+L113+SUM(L121:L122),5)</f>
        <v>36948.33</v>
      </c>
      <c r="M123" s="65"/>
      <c r="N123" s="64">
        <f>ROUND(N25+N46+N50+N79+N113+SUM(N121:N122),5)</f>
        <v>29093.759999999998</v>
      </c>
      <c r="O123" s="65"/>
      <c r="P123" s="64">
        <f>ROUND(P25+P46+P50+P79+P113+SUM(P121:P122),5)</f>
        <v>26139.89</v>
      </c>
      <c r="Q123" s="65"/>
      <c r="R123" s="64">
        <f>ROUND(R25+R46+R50+R79+R113+SUM(R121:R122),5)</f>
        <v>24371.66</v>
      </c>
      <c r="S123" s="65"/>
      <c r="T123" s="64">
        <f>ROUND(T25+T46+T50+T79+T113+SUM(T121:T122),5)</f>
        <v>30083.439999999999</v>
      </c>
      <c r="U123" s="65"/>
      <c r="V123" s="64">
        <f>ROUND(V25+V46+V50+V79+V113+SUM(V121:V122),5)</f>
        <v>35811.379999999997</v>
      </c>
      <c r="W123" s="65"/>
      <c r="X123" s="64">
        <f>ROUND(X25+X46+X50+X79+X113+SUM(X121:X122),5)</f>
        <v>32605.84</v>
      </c>
      <c r="Y123" s="65"/>
      <c r="Z123" s="64">
        <f>ROUND(Z25+Z46+Z50+Z79+Z113+SUM(Z121:Z122),5)</f>
        <v>40368.519999999997</v>
      </c>
      <c r="AA123" s="65"/>
      <c r="AB123" s="64">
        <f>ROUND(AB25+AB46+AB50+AB79+AB113+SUM(AB121:AB122),5)</f>
        <v>35841.760000000002</v>
      </c>
      <c r="AC123" s="65"/>
      <c r="AD123" s="64">
        <f>ROUND(AD25+AD46+AD50+AD79+AD113+SUM(AD121:AD122),5)</f>
        <v>28836.959999999999</v>
      </c>
      <c r="AE123" s="65"/>
      <c r="AF123" s="64">
        <f>ROUND(AF25+AF46+AF50+AF79+AF113+SUM(AF121:AF122),5)</f>
        <v>104587.95</v>
      </c>
      <c r="AG123" s="65"/>
      <c r="AH123" s="64">
        <v>467480.37</v>
      </c>
      <c r="AI123" s="64">
        <f>+AI122+AI121+AI113+AI79+AI50+AI46+AI39</f>
        <v>483109.29</v>
      </c>
      <c r="AJ123" s="66">
        <f>+AI123-AH123</f>
        <v>15628.919999999984</v>
      </c>
      <c r="AO123" s="317"/>
    </row>
    <row r="124" spans="1:41" ht="15.75" thickTop="1" x14ac:dyDescent="0.25">
      <c r="A124" s="2"/>
      <c r="B124" s="2"/>
      <c r="C124" s="2"/>
      <c r="D124" s="2"/>
      <c r="E124" s="2"/>
      <c r="F124" s="31" t="s">
        <v>155</v>
      </c>
      <c r="G124" s="60"/>
      <c r="H124" s="61"/>
      <c r="I124" s="62"/>
      <c r="J124" s="32" t="e">
        <f>ROUND(J6+J23-#REF!,5)</f>
        <v>#REF!</v>
      </c>
      <c r="K124" s="33"/>
      <c r="L124" s="32" t="e">
        <f>ROUND(L6+L23-#REF!,5)</f>
        <v>#REF!</v>
      </c>
      <c r="M124" s="33"/>
      <c r="N124" s="32" t="e">
        <f>ROUND(N6+N23-#REF!,5)</f>
        <v>#REF!</v>
      </c>
      <c r="O124" s="33"/>
      <c r="P124" s="32" t="e">
        <f>ROUND(P6+P23-#REF!,5)</f>
        <v>#REF!</v>
      </c>
      <c r="Q124" s="33"/>
      <c r="R124" s="32" t="e">
        <f>ROUND(R6+R23-#REF!,5)</f>
        <v>#REF!</v>
      </c>
      <c r="S124" s="33"/>
      <c r="T124" s="32" t="e">
        <f>ROUND(T6+T23-#REF!,5)</f>
        <v>#REF!</v>
      </c>
      <c r="U124" s="33"/>
      <c r="V124" s="32" t="e">
        <f>ROUND(V6+V23-#REF!,5)</f>
        <v>#REF!</v>
      </c>
      <c r="W124" s="33"/>
      <c r="X124" s="32" t="e">
        <f>ROUND(X6+X23-#REF!,5)</f>
        <v>#REF!</v>
      </c>
      <c r="Y124" s="33"/>
      <c r="Z124" s="32" t="e">
        <f>ROUND(Z6+Z23-#REF!,5)</f>
        <v>#REF!</v>
      </c>
      <c r="AA124" s="33"/>
      <c r="AB124" s="32" t="e">
        <f>ROUND(AB6+AB23-#REF!,5)</f>
        <v>#REF!</v>
      </c>
      <c r="AC124" s="33"/>
      <c r="AD124" s="32" t="e">
        <f>ROUND(AD6+AD23-#REF!,5)</f>
        <v>#REF!</v>
      </c>
      <c r="AE124" s="33"/>
      <c r="AF124" s="32" t="e">
        <f>ROUND(AF6+AF23-#REF!,5)</f>
        <v>#REF!</v>
      </c>
      <c r="AG124" s="33"/>
      <c r="AH124" s="32">
        <v>12516.630000000005</v>
      </c>
      <c r="AI124" s="32">
        <f>+AI21-AI123</f>
        <v>687.71000000002095</v>
      </c>
      <c r="AJ124" s="34">
        <f t="shared" si="10"/>
        <v>-11828.919999999984</v>
      </c>
    </row>
    <row r="125" spans="1:41" x14ac:dyDescent="0.25">
      <c r="A125" s="2"/>
      <c r="B125" s="2"/>
      <c r="C125" s="2"/>
      <c r="D125" s="2"/>
      <c r="E125" s="2"/>
      <c r="F125" s="26"/>
      <c r="G125" s="26"/>
      <c r="H125" s="26"/>
      <c r="I125" s="26"/>
      <c r="J125" s="9"/>
      <c r="K125" s="27"/>
      <c r="L125" s="9"/>
      <c r="M125" s="27"/>
      <c r="N125" s="9"/>
      <c r="O125" s="27"/>
      <c r="P125" s="9"/>
      <c r="Q125" s="27"/>
      <c r="R125" s="9"/>
      <c r="S125" s="27"/>
      <c r="T125" s="9"/>
      <c r="U125" s="27"/>
      <c r="V125" s="9"/>
      <c r="W125" s="27"/>
      <c r="X125" s="9"/>
      <c r="Y125" s="27"/>
      <c r="Z125" s="9"/>
      <c r="AA125" s="27"/>
      <c r="AB125" s="9"/>
      <c r="AC125" s="27"/>
      <c r="AD125" s="9"/>
      <c r="AE125" s="27"/>
      <c r="AF125" s="9"/>
      <c r="AG125" s="27"/>
      <c r="AH125" s="9"/>
      <c r="AI125" s="9"/>
      <c r="AJ125" s="30"/>
    </row>
    <row r="126" spans="1:41" x14ac:dyDescent="0.25">
      <c r="A126" s="2"/>
      <c r="B126" s="2"/>
      <c r="C126" s="2"/>
      <c r="D126" s="2"/>
      <c r="E126" s="2"/>
    </row>
    <row r="127" spans="1:41" x14ac:dyDescent="0.25">
      <c r="A127" s="2"/>
      <c r="B127" s="2"/>
      <c r="C127" s="2"/>
      <c r="D127" s="2"/>
      <c r="E127" s="2"/>
    </row>
    <row r="128" spans="1:41" x14ac:dyDescent="0.25">
      <c r="A128" s="2"/>
      <c r="B128" s="2"/>
      <c r="C128" s="2"/>
      <c r="D128" s="2"/>
      <c r="E128" s="2"/>
      <c r="AI128" s="316"/>
    </row>
    <row r="129" spans="1:5" x14ac:dyDescent="0.25">
      <c r="A129" s="2"/>
      <c r="B129" s="2"/>
      <c r="C129" s="2"/>
      <c r="D129" s="2"/>
      <c r="E129" s="2"/>
    </row>
    <row r="130" spans="1:5" x14ac:dyDescent="0.25">
      <c r="A130" s="2"/>
      <c r="B130" s="2"/>
      <c r="C130" s="2"/>
      <c r="D130" s="2"/>
      <c r="E130" s="2"/>
    </row>
    <row r="131" spans="1:5" x14ac:dyDescent="0.25">
      <c r="A131" s="2"/>
      <c r="B131" s="2"/>
      <c r="C131" s="2"/>
      <c r="D131" s="2"/>
      <c r="E131" s="2"/>
    </row>
    <row r="132" spans="1:5" x14ac:dyDescent="0.25">
      <c r="A132" s="2"/>
      <c r="B132" s="2"/>
      <c r="C132" s="2"/>
      <c r="D132" s="2"/>
      <c r="E132" s="2"/>
    </row>
    <row r="133" spans="1:5" hidden="1" x14ac:dyDescent="0.25">
      <c r="A133" s="2"/>
      <c r="B133" s="2"/>
      <c r="C133" s="2"/>
      <c r="D133" s="2"/>
      <c r="E133" s="2"/>
    </row>
    <row r="134" spans="1:5" x14ac:dyDescent="0.25">
      <c r="A134" s="2" t="s">
        <v>163</v>
      </c>
      <c r="B134" s="2"/>
      <c r="C134" s="2"/>
      <c r="D134" s="2"/>
      <c r="E134" s="2"/>
    </row>
    <row r="135" spans="1:5" x14ac:dyDescent="0.25">
      <c r="A135" s="13"/>
      <c r="B135" s="13"/>
      <c r="C135" s="13"/>
      <c r="D135" s="13"/>
      <c r="E135" s="13"/>
    </row>
    <row r="136" spans="1:5" x14ac:dyDescent="0.25">
      <c r="A136" s="13"/>
      <c r="B136" s="13"/>
      <c r="C136" s="13"/>
      <c r="D136" s="13"/>
      <c r="E136" s="13"/>
    </row>
  </sheetData>
  <mergeCells count="1">
    <mergeCell ref="I1:A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6"/>
  <sheetViews>
    <sheetView topLeftCell="A20" workbookViewId="0">
      <selection activeCell="AC46" sqref="AC46"/>
    </sheetView>
  </sheetViews>
  <sheetFormatPr defaultRowHeight="15" x14ac:dyDescent="0.25"/>
  <cols>
    <col min="4" max="4" width="13.7109375" customWidth="1"/>
    <col min="5" max="27" width="0" hidden="1" customWidth="1"/>
    <col min="28" max="28" width="14.28515625" customWidth="1"/>
    <col min="29" max="29" width="12.28515625" customWidth="1"/>
  </cols>
  <sheetData>
    <row r="1" spans="1:30" ht="20.25" x14ac:dyDescent="0.3">
      <c r="B1" s="291" t="s">
        <v>175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</row>
    <row r="2" spans="1:30" ht="18" x14ac:dyDescent="0.25">
      <c r="A2" s="49"/>
      <c r="B2" s="53" t="s">
        <v>265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0"/>
    </row>
    <row r="3" spans="1:30" ht="12.6" customHeight="1" x14ac:dyDescent="0.25">
      <c r="A3" s="49"/>
      <c r="B3" s="49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0"/>
    </row>
    <row r="4" spans="1:30" ht="18" x14ac:dyDescent="0.25">
      <c r="A4" s="15"/>
      <c r="B4" s="15"/>
      <c r="C4" s="103"/>
      <c r="D4" s="103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97" t="s">
        <v>0</v>
      </c>
      <c r="AC4" s="97" t="s">
        <v>0</v>
      </c>
      <c r="AD4" s="98" t="s">
        <v>165</v>
      </c>
    </row>
    <row r="5" spans="1:30" ht="18" x14ac:dyDescent="0.25">
      <c r="A5" s="15"/>
      <c r="B5" s="15"/>
      <c r="C5" s="103"/>
      <c r="D5" s="103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99" t="s">
        <v>164</v>
      </c>
      <c r="AC5" s="99" t="s">
        <v>254</v>
      </c>
      <c r="AD5" s="100" t="s">
        <v>167</v>
      </c>
    </row>
    <row r="6" spans="1:30" x14ac:dyDescent="0.25">
      <c r="A6" s="15" t="s">
        <v>174</v>
      </c>
      <c r="B6" s="15"/>
      <c r="C6" s="15"/>
      <c r="D6" s="15"/>
      <c r="E6" s="2"/>
      <c r="F6" s="102"/>
      <c r="G6" s="2"/>
      <c r="H6" s="2"/>
      <c r="I6" s="2" t="s">
        <v>170</v>
      </c>
      <c r="J6" s="2"/>
      <c r="K6" s="2"/>
      <c r="L6" s="102"/>
      <c r="M6" s="2"/>
      <c r="N6" s="2"/>
      <c r="O6" s="2" t="s">
        <v>170</v>
      </c>
      <c r="P6" s="2"/>
      <c r="Q6" s="2"/>
      <c r="R6" s="102"/>
      <c r="S6" s="2"/>
      <c r="T6" s="2"/>
      <c r="U6" s="2" t="s">
        <v>170</v>
      </c>
      <c r="V6" s="2"/>
      <c r="W6" s="2"/>
      <c r="X6" s="102"/>
      <c r="Y6" s="2"/>
      <c r="Z6" s="2"/>
      <c r="AA6" s="2" t="s">
        <v>170</v>
      </c>
      <c r="AB6" s="47"/>
      <c r="AC6" s="47"/>
      <c r="AD6" s="48"/>
    </row>
    <row r="7" spans="1:30" x14ac:dyDescent="0.25">
      <c r="A7" s="21" t="s">
        <v>172</v>
      </c>
      <c r="B7" s="21"/>
      <c r="C7" s="21"/>
      <c r="D7" s="21"/>
      <c r="E7" s="21"/>
      <c r="F7" s="22">
        <v>304746.31</v>
      </c>
      <c r="G7" s="21"/>
      <c r="H7" s="21"/>
      <c r="I7" s="21"/>
      <c r="J7" s="21" t="s">
        <v>171</v>
      </c>
      <c r="K7" s="21"/>
      <c r="L7" s="22">
        <v>304746.31</v>
      </c>
      <c r="M7" s="21"/>
      <c r="N7" s="21"/>
      <c r="O7" s="21"/>
      <c r="P7" s="21" t="s">
        <v>171</v>
      </c>
      <c r="Q7" s="21"/>
      <c r="R7" s="22">
        <v>304746.31</v>
      </c>
      <c r="S7" s="21"/>
      <c r="T7" s="21"/>
      <c r="U7" s="21"/>
      <c r="V7" s="21" t="s">
        <v>171</v>
      </c>
      <c r="W7" s="21"/>
      <c r="X7" s="22">
        <v>304746.31</v>
      </c>
      <c r="Y7" s="21"/>
      <c r="Z7" s="21"/>
      <c r="AA7" s="21"/>
      <c r="AB7" s="22">
        <v>520048.22</v>
      </c>
      <c r="AC7" s="22">
        <v>683483</v>
      </c>
      <c r="AD7" s="24">
        <f t="shared" ref="AD7" si="0">+AC7-AB7</f>
        <v>163434.78000000003</v>
      </c>
    </row>
    <row r="8" spans="1:30" ht="15.75" thickBot="1" x14ac:dyDescent="0.3">
      <c r="A8" s="49"/>
      <c r="B8" s="49"/>
      <c r="C8" s="49"/>
      <c r="D8" s="49"/>
      <c r="E8" s="49"/>
      <c r="F8" s="51">
        <v>520048.22</v>
      </c>
      <c r="G8" s="49"/>
      <c r="H8" s="49"/>
      <c r="I8" s="49"/>
      <c r="J8" s="49" t="s">
        <v>172</v>
      </c>
      <c r="K8" s="49"/>
      <c r="L8" s="51">
        <v>520048.22</v>
      </c>
      <c r="M8" s="49"/>
      <c r="N8" s="49"/>
      <c r="O8" s="49"/>
      <c r="P8" s="49" t="s">
        <v>172</v>
      </c>
      <c r="Q8" s="49"/>
      <c r="R8" s="51">
        <v>520048.22</v>
      </c>
      <c r="S8" s="49"/>
      <c r="T8" s="49"/>
      <c r="U8" s="49"/>
      <c r="V8" s="49" t="s">
        <v>172</v>
      </c>
      <c r="W8" s="49"/>
      <c r="X8" s="51">
        <v>520048.22</v>
      </c>
      <c r="Y8" s="49"/>
      <c r="Z8" s="49"/>
      <c r="AA8" s="49"/>
      <c r="AB8" s="49"/>
      <c r="AC8" s="49"/>
      <c r="AD8" s="52"/>
    </row>
    <row r="9" spans="1:30" x14ac:dyDescent="0.25">
      <c r="A9" s="26" t="s">
        <v>129</v>
      </c>
      <c r="B9" s="26"/>
      <c r="C9" s="26"/>
      <c r="D9" s="26"/>
      <c r="E9" s="9"/>
      <c r="F9" s="27"/>
      <c r="G9" s="9"/>
      <c r="H9" s="27"/>
      <c r="I9" s="9"/>
      <c r="J9" s="27"/>
      <c r="K9" s="9"/>
      <c r="L9" s="27"/>
      <c r="M9" s="9"/>
      <c r="N9" s="27"/>
      <c r="O9" s="9"/>
      <c r="P9" s="27"/>
      <c r="Q9" s="9"/>
      <c r="R9" s="27"/>
      <c r="S9" s="9"/>
      <c r="T9" s="27"/>
      <c r="U9" s="9"/>
      <c r="V9" s="27"/>
      <c r="W9" s="9"/>
      <c r="X9" s="27"/>
      <c r="Y9" s="9"/>
      <c r="Z9" s="27"/>
      <c r="AA9" s="9"/>
      <c r="AB9" s="9"/>
      <c r="AC9" s="9"/>
      <c r="AD9" s="30"/>
    </row>
    <row r="10" spans="1:30" x14ac:dyDescent="0.25">
      <c r="A10" s="15"/>
      <c r="B10" s="15" t="s">
        <v>166</v>
      </c>
      <c r="C10" s="15"/>
      <c r="D10" s="15"/>
      <c r="E10" s="16"/>
      <c r="F10" s="17"/>
      <c r="G10" s="16"/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6"/>
      <c r="V10" s="17"/>
      <c r="W10" s="16"/>
      <c r="X10" s="17"/>
      <c r="Y10" s="16"/>
      <c r="Z10" s="17"/>
      <c r="AA10" s="16"/>
      <c r="AB10" s="16">
        <v>10000</v>
      </c>
      <c r="AC10" s="16">
        <v>10000</v>
      </c>
      <c r="AD10" s="20">
        <f t="shared" ref="AD10:AD22" si="1">+AC10-AB10</f>
        <v>0</v>
      </c>
    </row>
    <row r="11" spans="1:30" x14ac:dyDescent="0.25">
      <c r="A11" s="15"/>
      <c r="B11" s="15" t="s">
        <v>130</v>
      </c>
      <c r="C11" s="15"/>
      <c r="D11" s="15"/>
      <c r="E11" s="16">
        <v>0</v>
      </c>
      <c r="F11" s="17"/>
      <c r="G11" s="16">
        <v>0</v>
      </c>
      <c r="H11" s="17"/>
      <c r="I11" s="16">
        <v>0</v>
      </c>
      <c r="J11" s="17"/>
      <c r="K11" s="16">
        <v>0</v>
      </c>
      <c r="L11" s="17"/>
      <c r="M11" s="16">
        <v>0</v>
      </c>
      <c r="N11" s="17"/>
      <c r="O11" s="16">
        <v>0</v>
      </c>
      <c r="P11" s="17"/>
      <c r="Q11" s="16">
        <v>0</v>
      </c>
      <c r="R11" s="17"/>
      <c r="S11" s="16">
        <v>0</v>
      </c>
      <c r="T11" s="17"/>
      <c r="U11" s="16">
        <v>0</v>
      </c>
      <c r="V11" s="17"/>
      <c r="W11" s="16">
        <v>0</v>
      </c>
      <c r="X11" s="17"/>
      <c r="Y11" s="16">
        <v>0</v>
      </c>
      <c r="Z11" s="17"/>
      <c r="AA11" s="16">
        <v>10000</v>
      </c>
      <c r="AB11" s="16">
        <v>0</v>
      </c>
      <c r="AC11" s="16">
        <v>0</v>
      </c>
      <c r="AD11" s="20">
        <f t="shared" si="1"/>
        <v>0</v>
      </c>
    </row>
    <row r="12" spans="1:30" x14ac:dyDescent="0.25">
      <c r="A12" s="15"/>
      <c r="B12" s="15" t="s">
        <v>131</v>
      </c>
      <c r="C12" s="15"/>
      <c r="D12" s="15"/>
      <c r="E12" s="16">
        <v>0</v>
      </c>
      <c r="F12" s="17"/>
      <c r="G12" s="16">
        <v>0</v>
      </c>
      <c r="H12" s="17"/>
      <c r="I12" s="16">
        <v>0</v>
      </c>
      <c r="J12" s="17"/>
      <c r="K12" s="16">
        <v>0</v>
      </c>
      <c r="L12" s="17"/>
      <c r="M12" s="16">
        <v>0</v>
      </c>
      <c r="N12" s="17"/>
      <c r="O12" s="16">
        <v>0</v>
      </c>
      <c r="P12" s="17"/>
      <c r="Q12" s="16">
        <v>0</v>
      </c>
      <c r="R12" s="17"/>
      <c r="S12" s="16">
        <v>0</v>
      </c>
      <c r="T12" s="17"/>
      <c r="U12" s="16">
        <v>0</v>
      </c>
      <c r="V12" s="17"/>
      <c r="W12" s="16">
        <v>0</v>
      </c>
      <c r="X12" s="17"/>
      <c r="Y12" s="16">
        <v>0</v>
      </c>
      <c r="Z12" s="17"/>
      <c r="AA12" s="16">
        <v>0</v>
      </c>
      <c r="AB12" s="16">
        <f t="shared" ref="AB12:AC14" si="2">AA12</f>
        <v>0</v>
      </c>
      <c r="AC12" s="16">
        <f t="shared" si="2"/>
        <v>0</v>
      </c>
      <c r="AD12" s="20">
        <f t="shared" si="1"/>
        <v>0</v>
      </c>
    </row>
    <row r="13" spans="1:30" x14ac:dyDescent="0.25">
      <c r="A13" s="15"/>
      <c r="B13" s="15" t="s">
        <v>132</v>
      </c>
      <c r="C13" s="15"/>
      <c r="D13" s="15"/>
      <c r="E13" s="16">
        <v>0</v>
      </c>
      <c r="F13" s="17"/>
      <c r="G13" s="16">
        <v>0</v>
      </c>
      <c r="H13" s="17"/>
      <c r="I13" s="16">
        <v>0</v>
      </c>
      <c r="J13" s="17"/>
      <c r="K13" s="16">
        <v>0</v>
      </c>
      <c r="L13" s="17"/>
      <c r="M13" s="16">
        <v>0</v>
      </c>
      <c r="N13" s="17"/>
      <c r="O13" s="16">
        <v>0</v>
      </c>
      <c r="P13" s="17"/>
      <c r="Q13" s="16">
        <v>0</v>
      </c>
      <c r="R13" s="17"/>
      <c r="S13" s="16">
        <v>0</v>
      </c>
      <c r="T13" s="17"/>
      <c r="U13" s="16">
        <v>0</v>
      </c>
      <c r="V13" s="17"/>
      <c r="W13" s="16">
        <v>0</v>
      </c>
      <c r="X13" s="17"/>
      <c r="Y13" s="16">
        <v>0</v>
      </c>
      <c r="Z13" s="17"/>
      <c r="AA13" s="16">
        <v>0</v>
      </c>
      <c r="AB13" s="16">
        <f t="shared" si="2"/>
        <v>0</v>
      </c>
      <c r="AC13" s="16">
        <f t="shared" si="2"/>
        <v>0</v>
      </c>
      <c r="AD13" s="20">
        <f t="shared" si="1"/>
        <v>0</v>
      </c>
    </row>
    <row r="14" spans="1:30" x14ac:dyDescent="0.25">
      <c r="A14" s="15"/>
      <c r="B14" s="15" t="s">
        <v>133</v>
      </c>
      <c r="C14" s="15"/>
      <c r="D14" s="15"/>
      <c r="E14" s="16">
        <v>0</v>
      </c>
      <c r="F14" s="17"/>
      <c r="G14" s="16">
        <v>0</v>
      </c>
      <c r="H14" s="17"/>
      <c r="I14" s="16">
        <v>0</v>
      </c>
      <c r="J14" s="17"/>
      <c r="K14" s="16">
        <v>0</v>
      </c>
      <c r="L14" s="17"/>
      <c r="M14" s="16">
        <v>0</v>
      </c>
      <c r="N14" s="17"/>
      <c r="O14" s="16">
        <v>0</v>
      </c>
      <c r="P14" s="17"/>
      <c r="Q14" s="16">
        <v>0</v>
      </c>
      <c r="R14" s="17"/>
      <c r="S14" s="16">
        <v>0</v>
      </c>
      <c r="T14" s="17"/>
      <c r="U14" s="16">
        <v>0</v>
      </c>
      <c r="V14" s="17"/>
      <c r="W14" s="16">
        <v>0</v>
      </c>
      <c r="X14" s="17"/>
      <c r="Y14" s="16">
        <v>0</v>
      </c>
      <c r="Z14" s="17"/>
      <c r="AA14" s="16">
        <v>0</v>
      </c>
      <c r="AB14" s="16">
        <f t="shared" si="2"/>
        <v>0</v>
      </c>
      <c r="AC14" s="16">
        <f t="shared" si="2"/>
        <v>0</v>
      </c>
      <c r="AD14" s="20">
        <f t="shared" si="1"/>
        <v>0</v>
      </c>
    </row>
    <row r="15" spans="1:30" x14ac:dyDescent="0.25">
      <c r="A15" s="15"/>
      <c r="B15" s="15" t="s">
        <v>134</v>
      </c>
      <c r="C15" s="15"/>
      <c r="D15" s="15"/>
      <c r="E15" s="16">
        <v>0</v>
      </c>
      <c r="F15" s="17"/>
      <c r="G15" s="16">
        <v>0</v>
      </c>
      <c r="H15" s="17"/>
      <c r="I15" s="16">
        <v>0</v>
      </c>
      <c r="J15" s="17"/>
      <c r="K15" s="16">
        <v>0</v>
      </c>
      <c r="L15" s="17"/>
      <c r="M15" s="16">
        <v>0</v>
      </c>
      <c r="N15" s="17"/>
      <c r="O15" s="16">
        <v>0</v>
      </c>
      <c r="P15" s="17"/>
      <c r="Q15" s="16">
        <v>0</v>
      </c>
      <c r="R15" s="17"/>
      <c r="S15" s="16">
        <v>0</v>
      </c>
      <c r="T15" s="17"/>
      <c r="U15" s="16">
        <v>0</v>
      </c>
      <c r="V15" s="17"/>
      <c r="W15" s="16">
        <v>0</v>
      </c>
      <c r="X15" s="17"/>
      <c r="Y15" s="16">
        <v>0</v>
      </c>
      <c r="Z15" s="17"/>
      <c r="AA15" s="16">
        <v>0</v>
      </c>
      <c r="AB15" s="16">
        <v>12000</v>
      </c>
      <c r="AC15" s="16">
        <v>5000</v>
      </c>
      <c r="AD15" s="20">
        <f t="shared" si="1"/>
        <v>-7000</v>
      </c>
    </row>
    <row r="16" spans="1:30" x14ac:dyDescent="0.25">
      <c r="A16" s="15"/>
      <c r="B16" s="15" t="s">
        <v>169</v>
      </c>
      <c r="C16" s="15"/>
      <c r="D16" s="15"/>
      <c r="E16" s="16"/>
      <c r="F16" s="17"/>
      <c r="G16" s="16"/>
      <c r="H16" s="17"/>
      <c r="I16" s="16"/>
      <c r="J16" s="17"/>
      <c r="K16" s="16"/>
      <c r="L16" s="17"/>
      <c r="M16" s="16"/>
      <c r="N16" s="17"/>
      <c r="O16" s="16"/>
      <c r="P16" s="17"/>
      <c r="Q16" s="16"/>
      <c r="R16" s="17"/>
      <c r="S16" s="16"/>
      <c r="T16" s="17"/>
      <c r="U16" s="16"/>
      <c r="V16" s="17"/>
      <c r="W16" s="16"/>
      <c r="X16" s="17"/>
      <c r="Y16" s="16"/>
      <c r="Z16" s="17"/>
      <c r="AA16" s="16"/>
      <c r="AB16" s="16">
        <v>10000</v>
      </c>
      <c r="AC16" s="16">
        <v>10000</v>
      </c>
      <c r="AD16" s="20">
        <f t="shared" si="1"/>
        <v>0</v>
      </c>
    </row>
    <row r="17" spans="1:30" x14ac:dyDescent="0.25">
      <c r="A17" s="15"/>
      <c r="B17" s="15" t="s">
        <v>267</v>
      </c>
      <c r="C17" s="15"/>
      <c r="D17" s="15"/>
      <c r="E17" s="16"/>
      <c r="F17" s="17"/>
      <c r="G17" s="16"/>
      <c r="H17" s="17"/>
      <c r="I17" s="16"/>
      <c r="J17" s="17"/>
      <c r="K17" s="16"/>
      <c r="L17" s="17"/>
      <c r="M17" s="16"/>
      <c r="N17" s="17"/>
      <c r="O17" s="16"/>
      <c r="P17" s="17"/>
      <c r="Q17" s="16"/>
      <c r="R17" s="17"/>
      <c r="S17" s="16"/>
      <c r="T17" s="17"/>
      <c r="U17" s="16"/>
      <c r="V17" s="17"/>
      <c r="W17" s="16"/>
      <c r="X17" s="17"/>
      <c r="Y17" s="16"/>
      <c r="Z17" s="17"/>
      <c r="AA17" s="16"/>
      <c r="AB17" s="16">
        <v>100000</v>
      </c>
      <c r="AC17" s="16">
        <v>0</v>
      </c>
      <c r="AD17" s="20">
        <f t="shared" si="1"/>
        <v>-100000</v>
      </c>
    </row>
    <row r="18" spans="1:30" x14ac:dyDescent="0.25">
      <c r="A18" s="15" t="s">
        <v>262</v>
      </c>
      <c r="B18" s="15" t="s">
        <v>268</v>
      </c>
      <c r="C18" s="15"/>
      <c r="D18" s="15"/>
      <c r="E18" s="16"/>
      <c r="F18" s="17"/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6"/>
      <c r="V18" s="17"/>
      <c r="W18" s="16"/>
      <c r="X18" s="17"/>
      <c r="Y18" s="16"/>
      <c r="Z18" s="17"/>
      <c r="AA18" s="16"/>
      <c r="AB18" s="16">
        <v>0</v>
      </c>
      <c r="AC18" s="16">
        <v>20000</v>
      </c>
      <c r="AD18" s="20">
        <f t="shared" si="1"/>
        <v>20000</v>
      </c>
    </row>
    <row r="19" spans="1:30" x14ac:dyDescent="0.25">
      <c r="A19" s="15" t="s">
        <v>262</v>
      </c>
      <c r="B19" s="15" t="s">
        <v>269</v>
      </c>
      <c r="C19" s="15"/>
      <c r="D19" s="15"/>
      <c r="E19" s="16"/>
      <c r="F19" s="17"/>
      <c r="G19" s="16"/>
      <c r="H19" s="17"/>
      <c r="I19" s="16"/>
      <c r="J19" s="17"/>
      <c r="K19" s="16"/>
      <c r="L19" s="17"/>
      <c r="M19" s="16"/>
      <c r="N19" s="17"/>
      <c r="O19" s="16"/>
      <c r="P19" s="17"/>
      <c r="Q19" s="16"/>
      <c r="R19" s="17"/>
      <c r="S19" s="16"/>
      <c r="T19" s="17"/>
      <c r="U19" s="16"/>
      <c r="V19" s="17"/>
      <c r="W19" s="16"/>
      <c r="X19" s="17"/>
      <c r="Y19" s="16"/>
      <c r="Z19" s="17"/>
      <c r="AA19" s="16"/>
      <c r="AB19" s="16">
        <v>0</v>
      </c>
      <c r="AC19" s="16">
        <v>85000</v>
      </c>
      <c r="AD19" s="20">
        <f t="shared" si="1"/>
        <v>85000</v>
      </c>
    </row>
    <row r="20" spans="1:30" x14ac:dyDescent="0.25">
      <c r="A20" s="15"/>
      <c r="B20" s="15" t="s">
        <v>135</v>
      </c>
      <c r="C20" s="15"/>
      <c r="D20" s="15"/>
      <c r="E20" s="16">
        <v>0</v>
      </c>
      <c r="F20" s="17"/>
      <c r="G20" s="16">
        <v>0</v>
      </c>
      <c r="H20" s="17"/>
      <c r="I20" s="16">
        <v>0</v>
      </c>
      <c r="J20" s="17"/>
      <c r="K20" s="16">
        <v>0</v>
      </c>
      <c r="L20" s="17"/>
      <c r="M20" s="16">
        <v>0</v>
      </c>
      <c r="N20" s="17"/>
      <c r="O20" s="16">
        <v>0</v>
      </c>
      <c r="P20" s="17"/>
      <c r="Q20" s="16">
        <v>466.91</v>
      </c>
      <c r="R20" s="17"/>
      <c r="S20" s="16">
        <v>0</v>
      </c>
      <c r="T20" s="17"/>
      <c r="U20" s="16">
        <v>0</v>
      </c>
      <c r="V20" s="17"/>
      <c r="W20" s="16">
        <v>0</v>
      </c>
      <c r="X20" s="17"/>
      <c r="Y20" s="16">
        <v>0</v>
      </c>
      <c r="Z20" s="17"/>
      <c r="AA20" s="16">
        <v>7033.09</v>
      </c>
      <c r="AB20" s="16">
        <v>7500</v>
      </c>
      <c r="AC20" s="16">
        <v>0</v>
      </c>
      <c r="AD20" s="20">
        <f t="shared" si="1"/>
        <v>-7500</v>
      </c>
    </row>
    <row r="21" spans="1:30" ht="15.75" thickBot="1" x14ac:dyDescent="0.3">
      <c r="A21" s="35"/>
      <c r="B21" s="35" t="s">
        <v>136</v>
      </c>
      <c r="C21" s="35"/>
      <c r="D21" s="35"/>
      <c r="E21" s="36">
        <v>0</v>
      </c>
      <c r="F21" s="37"/>
      <c r="G21" s="36">
        <v>0</v>
      </c>
      <c r="H21" s="37"/>
      <c r="I21" s="36">
        <v>0</v>
      </c>
      <c r="J21" s="37"/>
      <c r="K21" s="36">
        <v>0</v>
      </c>
      <c r="L21" s="37"/>
      <c r="M21" s="36">
        <v>0</v>
      </c>
      <c r="N21" s="37"/>
      <c r="O21" s="36">
        <v>0</v>
      </c>
      <c r="P21" s="37"/>
      <c r="Q21" s="36">
        <v>0</v>
      </c>
      <c r="R21" s="37"/>
      <c r="S21" s="36">
        <v>0</v>
      </c>
      <c r="T21" s="37"/>
      <c r="U21" s="36">
        <v>0</v>
      </c>
      <c r="V21" s="37"/>
      <c r="W21" s="36">
        <v>0</v>
      </c>
      <c r="X21" s="37"/>
      <c r="Y21" s="36">
        <v>0</v>
      </c>
      <c r="Z21" s="37"/>
      <c r="AA21" s="36">
        <v>0</v>
      </c>
      <c r="AB21" s="36">
        <f>AA21</f>
        <v>0</v>
      </c>
      <c r="AC21" s="36">
        <f>AB21</f>
        <v>0</v>
      </c>
      <c r="AD21" s="38">
        <f t="shared" si="1"/>
        <v>0</v>
      </c>
    </row>
    <row r="22" spans="1:30" x14ac:dyDescent="0.25">
      <c r="A22" s="31" t="s">
        <v>137</v>
      </c>
      <c r="B22" s="31"/>
      <c r="C22" s="31"/>
      <c r="D22" s="31"/>
      <c r="E22" s="32">
        <f>ROUND(SUM(E9:E21),5)</f>
        <v>0</v>
      </c>
      <c r="F22" s="33"/>
      <c r="G22" s="32">
        <f>ROUND(SUM(G9:G21),5)</f>
        <v>0</v>
      </c>
      <c r="H22" s="33"/>
      <c r="I22" s="32">
        <f>ROUND(SUM(I9:I21),5)</f>
        <v>0</v>
      </c>
      <c r="J22" s="33"/>
      <c r="K22" s="32">
        <f>ROUND(SUM(K9:K21),5)</f>
        <v>0</v>
      </c>
      <c r="L22" s="33"/>
      <c r="M22" s="32">
        <f>ROUND(SUM(M9:M21),5)</f>
        <v>0</v>
      </c>
      <c r="N22" s="33"/>
      <c r="O22" s="32">
        <f>ROUND(SUM(O9:O21),5)</f>
        <v>0</v>
      </c>
      <c r="P22" s="33"/>
      <c r="Q22" s="32">
        <f>ROUND(SUM(Q9:Q21),5)</f>
        <v>466.91</v>
      </c>
      <c r="R22" s="33"/>
      <c r="S22" s="32">
        <f>ROUND(SUM(S9:S21),5)</f>
        <v>0</v>
      </c>
      <c r="T22" s="33"/>
      <c r="U22" s="32">
        <f>ROUND(SUM(U9:U21),5)</f>
        <v>0</v>
      </c>
      <c r="V22" s="33"/>
      <c r="W22" s="32">
        <f>ROUND(SUM(W9:W21),5)</f>
        <v>0</v>
      </c>
      <c r="X22" s="33"/>
      <c r="Y22" s="32">
        <f>ROUND(SUM(Y9:Y21),5)</f>
        <v>0</v>
      </c>
      <c r="Z22" s="33"/>
      <c r="AA22" s="32">
        <f>ROUND(SUM(AA9:AA21),5)</f>
        <v>17033.09</v>
      </c>
      <c r="AB22" s="32">
        <f>SUM(AB10:AB21)</f>
        <v>139500</v>
      </c>
      <c r="AC22" s="32">
        <f>SUM(AC10:AC21)</f>
        <v>130000</v>
      </c>
      <c r="AD22" s="34">
        <f t="shared" si="1"/>
        <v>-9500</v>
      </c>
    </row>
    <row r="24" spans="1:30" x14ac:dyDescent="0.25">
      <c r="A24" s="26" t="s">
        <v>138</v>
      </c>
      <c r="B24" s="26"/>
      <c r="C24" s="26"/>
      <c r="D24" s="26"/>
      <c r="E24" s="9"/>
      <c r="F24" s="27"/>
      <c r="G24" s="9"/>
      <c r="H24" s="27"/>
      <c r="I24" s="9"/>
      <c r="J24" s="27"/>
      <c r="K24" s="9"/>
      <c r="L24" s="27"/>
      <c r="M24" s="9"/>
      <c r="N24" s="27"/>
      <c r="O24" s="9"/>
      <c r="P24" s="27"/>
      <c r="Q24" s="9"/>
      <c r="R24" s="27"/>
      <c r="S24" s="9"/>
      <c r="T24" s="27"/>
      <c r="U24" s="9"/>
      <c r="V24" s="27"/>
      <c r="W24" s="9"/>
      <c r="X24" s="27"/>
      <c r="Y24" s="9"/>
      <c r="Z24" s="27"/>
      <c r="AA24" s="9"/>
      <c r="AB24" s="9"/>
      <c r="AC24" s="9"/>
      <c r="AD24" s="30"/>
    </row>
    <row r="25" spans="1:30" x14ac:dyDescent="0.25">
      <c r="A25" s="15"/>
      <c r="B25" s="15" t="s">
        <v>139</v>
      </c>
      <c r="C25" s="15"/>
      <c r="D25" s="15"/>
      <c r="E25" s="16">
        <v>0</v>
      </c>
      <c r="F25" s="17"/>
      <c r="G25" s="16">
        <v>2301.5100000000002</v>
      </c>
      <c r="H25" s="17"/>
      <c r="I25" s="16">
        <v>103.45</v>
      </c>
      <c r="J25" s="17"/>
      <c r="K25" s="16">
        <v>2333.11</v>
      </c>
      <c r="L25" s="17"/>
      <c r="M25" s="16">
        <v>4909.75</v>
      </c>
      <c r="N25" s="17"/>
      <c r="O25" s="16">
        <v>427.75</v>
      </c>
      <c r="P25" s="17"/>
      <c r="Q25" s="16">
        <v>1056.17</v>
      </c>
      <c r="R25" s="17"/>
      <c r="S25" s="16">
        <v>1691.29</v>
      </c>
      <c r="T25" s="17"/>
      <c r="U25" s="16">
        <v>7.07</v>
      </c>
      <c r="V25" s="17"/>
      <c r="W25" s="16">
        <v>448.93</v>
      </c>
      <c r="X25" s="17"/>
      <c r="Y25" s="16">
        <v>22.49</v>
      </c>
      <c r="Z25" s="17"/>
      <c r="AA25" s="16">
        <v>2698.48</v>
      </c>
      <c r="AB25" s="16">
        <v>5000</v>
      </c>
      <c r="AC25" s="16">
        <v>5000</v>
      </c>
      <c r="AD25" s="20">
        <f t="shared" ref="AD25:AD30" si="3">+AC25-AB25</f>
        <v>0</v>
      </c>
    </row>
    <row r="26" spans="1:30" x14ac:dyDescent="0.25">
      <c r="A26" s="15"/>
      <c r="B26" s="15" t="s">
        <v>140</v>
      </c>
      <c r="C26" s="15"/>
      <c r="D26" s="15"/>
      <c r="E26" s="16">
        <v>0</v>
      </c>
      <c r="F26" s="17"/>
      <c r="G26" s="16">
        <v>0</v>
      </c>
      <c r="H26" s="17"/>
      <c r="I26" s="16">
        <v>0</v>
      </c>
      <c r="J26" s="17"/>
      <c r="K26" s="16">
        <v>0</v>
      </c>
      <c r="L26" s="17"/>
      <c r="M26" s="16">
        <v>0</v>
      </c>
      <c r="N26" s="17"/>
      <c r="O26" s="16">
        <v>0</v>
      </c>
      <c r="P26" s="17"/>
      <c r="Q26" s="16">
        <v>0</v>
      </c>
      <c r="R26" s="17"/>
      <c r="S26" s="16">
        <v>0</v>
      </c>
      <c r="T26" s="17"/>
      <c r="U26" s="16">
        <v>0</v>
      </c>
      <c r="V26" s="17"/>
      <c r="W26" s="16">
        <v>0</v>
      </c>
      <c r="X26" s="17"/>
      <c r="Y26" s="16">
        <v>0</v>
      </c>
      <c r="Z26" s="17"/>
      <c r="AA26" s="16">
        <v>30000</v>
      </c>
      <c r="AB26" s="16">
        <v>9000</v>
      </c>
      <c r="AC26" s="16">
        <v>15000</v>
      </c>
      <c r="AD26" s="20">
        <f t="shared" si="3"/>
        <v>6000</v>
      </c>
    </row>
    <row r="27" spans="1:30" x14ac:dyDescent="0.25">
      <c r="A27" s="15"/>
      <c r="B27" s="15" t="s">
        <v>141</v>
      </c>
      <c r="C27" s="15"/>
      <c r="D27" s="15"/>
      <c r="E27" s="16">
        <v>0</v>
      </c>
      <c r="F27" s="17"/>
      <c r="G27" s="16">
        <v>0</v>
      </c>
      <c r="H27" s="17"/>
      <c r="I27" s="16">
        <v>0</v>
      </c>
      <c r="J27" s="17"/>
      <c r="K27" s="16">
        <v>0</v>
      </c>
      <c r="L27" s="17"/>
      <c r="M27" s="16">
        <v>0</v>
      </c>
      <c r="N27" s="17"/>
      <c r="O27" s="16">
        <v>0</v>
      </c>
      <c r="P27" s="17"/>
      <c r="Q27" s="16">
        <v>0</v>
      </c>
      <c r="R27" s="17"/>
      <c r="S27" s="16">
        <v>0</v>
      </c>
      <c r="T27" s="17"/>
      <c r="U27" s="16">
        <v>0</v>
      </c>
      <c r="V27" s="17"/>
      <c r="W27" s="16">
        <v>0</v>
      </c>
      <c r="X27" s="17"/>
      <c r="Y27" s="16">
        <v>0</v>
      </c>
      <c r="Z27" s="17"/>
      <c r="AA27" s="16">
        <v>20000</v>
      </c>
      <c r="AB27" s="16">
        <v>0</v>
      </c>
      <c r="AC27" s="16">
        <v>0</v>
      </c>
      <c r="AD27" s="20">
        <f t="shared" si="3"/>
        <v>0</v>
      </c>
    </row>
    <row r="28" spans="1:30" x14ac:dyDescent="0.25">
      <c r="A28" s="15"/>
      <c r="B28" s="15" t="s">
        <v>142</v>
      </c>
      <c r="C28" s="15"/>
      <c r="D28" s="15"/>
      <c r="E28" s="16">
        <v>0</v>
      </c>
      <c r="F28" s="17"/>
      <c r="G28" s="16">
        <v>0</v>
      </c>
      <c r="H28" s="17"/>
      <c r="I28" s="16">
        <v>0</v>
      </c>
      <c r="J28" s="17"/>
      <c r="K28" s="16">
        <v>0</v>
      </c>
      <c r="L28" s="17"/>
      <c r="M28" s="16">
        <v>0</v>
      </c>
      <c r="N28" s="17"/>
      <c r="O28" s="16">
        <v>0</v>
      </c>
      <c r="P28" s="17"/>
      <c r="Q28" s="16">
        <v>0</v>
      </c>
      <c r="R28" s="17"/>
      <c r="S28" s="16">
        <v>0</v>
      </c>
      <c r="T28" s="17"/>
      <c r="U28" s="16">
        <v>0</v>
      </c>
      <c r="V28" s="17"/>
      <c r="W28" s="16">
        <v>0</v>
      </c>
      <c r="X28" s="17"/>
      <c r="Y28" s="16">
        <v>0</v>
      </c>
      <c r="Z28" s="17"/>
      <c r="AA28" s="16">
        <v>10000</v>
      </c>
      <c r="AB28" s="16">
        <v>0</v>
      </c>
      <c r="AC28" s="16">
        <v>0</v>
      </c>
      <c r="AD28" s="20">
        <f t="shared" si="3"/>
        <v>0</v>
      </c>
    </row>
    <row r="29" spans="1:30" ht="15.75" thickBot="1" x14ac:dyDescent="0.3">
      <c r="A29" s="35"/>
      <c r="B29" s="35" t="s">
        <v>143</v>
      </c>
      <c r="C29" s="35"/>
      <c r="D29" s="35"/>
      <c r="E29" s="36">
        <v>0</v>
      </c>
      <c r="F29" s="37"/>
      <c r="G29" s="36">
        <v>0</v>
      </c>
      <c r="H29" s="37"/>
      <c r="I29" s="36">
        <v>0</v>
      </c>
      <c r="J29" s="37"/>
      <c r="K29" s="36">
        <v>0</v>
      </c>
      <c r="L29" s="37"/>
      <c r="M29" s="36">
        <v>0</v>
      </c>
      <c r="N29" s="37"/>
      <c r="O29" s="36">
        <v>0</v>
      </c>
      <c r="P29" s="37"/>
      <c r="Q29" s="36">
        <v>0</v>
      </c>
      <c r="R29" s="37"/>
      <c r="S29" s="36">
        <v>0</v>
      </c>
      <c r="T29" s="37"/>
      <c r="U29" s="36">
        <v>0</v>
      </c>
      <c r="V29" s="37"/>
      <c r="W29" s="36">
        <v>0</v>
      </c>
      <c r="X29" s="37"/>
      <c r="Y29" s="36">
        <v>0</v>
      </c>
      <c r="Z29" s="37"/>
      <c r="AA29" s="36">
        <v>7500</v>
      </c>
      <c r="AB29" s="36">
        <f>AA29</f>
        <v>7500</v>
      </c>
      <c r="AC29" s="36">
        <v>0</v>
      </c>
      <c r="AD29" s="38">
        <f t="shared" si="3"/>
        <v>-7500</v>
      </c>
    </row>
    <row r="30" spans="1:30" x14ac:dyDescent="0.25">
      <c r="A30" s="31" t="s">
        <v>144</v>
      </c>
      <c r="B30" s="31"/>
      <c r="C30" s="31"/>
      <c r="D30" s="31"/>
      <c r="E30" s="32">
        <f>ROUND(SUM(E24:E29),5)</f>
        <v>0</v>
      </c>
      <c r="F30" s="33"/>
      <c r="G30" s="32">
        <f>ROUND(SUM(G24:G29),5)</f>
        <v>2301.5100000000002</v>
      </c>
      <c r="H30" s="33"/>
      <c r="I30" s="32">
        <f>ROUND(SUM(I24:I29),5)</f>
        <v>103.45</v>
      </c>
      <c r="J30" s="33"/>
      <c r="K30" s="32">
        <f>ROUND(SUM(K24:K29),5)</f>
        <v>2333.11</v>
      </c>
      <c r="L30" s="33"/>
      <c r="M30" s="32">
        <f>ROUND(SUM(M24:M29),5)</f>
        <v>4909.75</v>
      </c>
      <c r="N30" s="33"/>
      <c r="O30" s="32">
        <f>ROUND(SUM(O24:O29),5)</f>
        <v>427.75</v>
      </c>
      <c r="P30" s="33"/>
      <c r="Q30" s="32">
        <f>ROUND(SUM(Q24:Q29),5)</f>
        <v>1056.17</v>
      </c>
      <c r="R30" s="33"/>
      <c r="S30" s="32">
        <f>ROUND(SUM(S24:S29),5)</f>
        <v>1691.29</v>
      </c>
      <c r="T30" s="33"/>
      <c r="U30" s="32">
        <f>ROUND(SUM(U24:U29),5)</f>
        <v>7.07</v>
      </c>
      <c r="V30" s="33"/>
      <c r="W30" s="32">
        <f>ROUND(SUM(W24:W29),5)</f>
        <v>448.93</v>
      </c>
      <c r="X30" s="33"/>
      <c r="Y30" s="32">
        <f>ROUND(SUM(Y24:Y29),5)</f>
        <v>22.49</v>
      </c>
      <c r="Z30" s="33"/>
      <c r="AA30" s="32">
        <f>ROUND(SUM(AA24:AA29),5)</f>
        <v>70198.48</v>
      </c>
      <c r="AB30" s="32">
        <f>SUM(AB25:AB29)</f>
        <v>21500</v>
      </c>
      <c r="AC30" s="32">
        <f>SUM(AC25:AC29)</f>
        <v>20000</v>
      </c>
      <c r="AD30" s="34">
        <f t="shared" si="3"/>
        <v>-1500</v>
      </c>
    </row>
    <row r="32" spans="1:30" x14ac:dyDescent="0.25">
      <c r="A32" s="26" t="s">
        <v>145</v>
      </c>
      <c r="B32" s="26"/>
      <c r="C32" s="26"/>
      <c r="D32" s="26"/>
      <c r="E32" s="9"/>
      <c r="F32" s="27"/>
      <c r="G32" s="9"/>
      <c r="H32" s="27"/>
      <c r="I32" s="9"/>
      <c r="J32" s="27"/>
      <c r="K32" s="9"/>
      <c r="L32" s="27"/>
      <c r="M32" s="9"/>
      <c r="N32" s="27"/>
      <c r="O32" s="9"/>
      <c r="P32" s="27"/>
      <c r="Q32" s="9"/>
      <c r="R32" s="27"/>
      <c r="S32" s="9"/>
      <c r="T32" s="27"/>
      <c r="U32" s="9"/>
      <c r="V32" s="27"/>
      <c r="W32" s="9"/>
      <c r="X32" s="27"/>
      <c r="Y32" s="9"/>
      <c r="Z32" s="27"/>
      <c r="AA32" s="9"/>
      <c r="AB32" s="9"/>
      <c r="AC32" s="9"/>
      <c r="AD32" s="30"/>
    </row>
    <row r="33" spans="1:30" x14ac:dyDescent="0.25">
      <c r="A33" s="15"/>
      <c r="B33" s="15" t="s">
        <v>146</v>
      </c>
      <c r="C33" s="15"/>
      <c r="D33" s="15"/>
      <c r="E33" s="16">
        <v>0</v>
      </c>
      <c r="F33" s="17"/>
      <c r="G33" s="16">
        <v>0</v>
      </c>
      <c r="H33" s="17"/>
      <c r="I33" s="16">
        <v>0</v>
      </c>
      <c r="J33" s="17"/>
      <c r="K33" s="16">
        <v>0</v>
      </c>
      <c r="L33" s="17"/>
      <c r="M33" s="16">
        <v>0</v>
      </c>
      <c r="N33" s="17"/>
      <c r="O33" s="16">
        <v>0</v>
      </c>
      <c r="P33" s="17"/>
      <c r="Q33" s="16">
        <v>0</v>
      </c>
      <c r="R33" s="17"/>
      <c r="S33" s="16">
        <v>0</v>
      </c>
      <c r="T33" s="17"/>
      <c r="U33" s="16">
        <v>0</v>
      </c>
      <c r="V33" s="17"/>
      <c r="W33" s="16">
        <v>0</v>
      </c>
      <c r="X33" s="17"/>
      <c r="Y33" s="16">
        <v>0</v>
      </c>
      <c r="Z33" s="17"/>
      <c r="AA33" s="16">
        <v>7500</v>
      </c>
      <c r="AB33" s="16">
        <f>AA33</f>
        <v>7500</v>
      </c>
      <c r="AC33" s="16">
        <f>AB33</f>
        <v>7500</v>
      </c>
      <c r="AD33" s="20">
        <f>+AC33-AB33</f>
        <v>0</v>
      </c>
    </row>
    <row r="34" spans="1:30" x14ac:dyDescent="0.25">
      <c r="A34" s="15"/>
      <c r="B34" s="15" t="s">
        <v>147</v>
      </c>
      <c r="C34" s="15"/>
      <c r="D34" s="15"/>
      <c r="E34" s="16">
        <v>0</v>
      </c>
      <c r="F34" s="17"/>
      <c r="G34" s="16">
        <v>0</v>
      </c>
      <c r="H34" s="17"/>
      <c r="I34" s="16">
        <v>0</v>
      </c>
      <c r="J34" s="17"/>
      <c r="K34" s="16">
        <v>0</v>
      </c>
      <c r="L34" s="17"/>
      <c r="M34" s="16">
        <v>0</v>
      </c>
      <c r="N34" s="17"/>
      <c r="O34" s="16">
        <v>0</v>
      </c>
      <c r="P34" s="17"/>
      <c r="Q34" s="16">
        <v>0</v>
      </c>
      <c r="R34" s="17"/>
      <c r="S34" s="16">
        <v>0</v>
      </c>
      <c r="T34" s="17"/>
      <c r="U34" s="16">
        <v>0</v>
      </c>
      <c r="V34" s="17"/>
      <c r="W34" s="16">
        <v>0</v>
      </c>
      <c r="X34" s="17"/>
      <c r="Y34" s="16">
        <v>0</v>
      </c>
      <c r="Z34" s="17"/>
      <c r="AA34" s="16">
        <v>7500</v>
      </c>
      <c r="AB34" s="16">
        <f>AA34</f>
        <v>7500</v>
      </c>
      <c r="AC34" s="16">
        <f>AB34</f>
        <v>7500</v>
      </c>
      <c r="AD34" s="20">
        <f>+AC34-AB34</f>
        <v>0</v>
      </c>
    </row>
    <row r="35" spans="1:30" x14ac:dyDescent="0.25">
      <c r="A35" s="15"/>
      <c r="B35" s="15" t="s">
        <v>148</v>
      </c>
      <c r="C35" s="15"/>
      <c r="D35" s="15"/>
      <c r="E35" s="16">
        <v>0</v>
      </c>
      <c r="F35" s="17"/>
      <c r="G35" s="16">
        <v>0</v>
      </c>
      <c r="H35" s="17"/>
      <c r="I35" s="16">
        <v>0</v>
      </c>
      <c r="J35" s="17"/>
      <c r="K35" s="16">
        <v>13000</v>
      </c>
      <c r="L35" s="17"/>
      <c r="M35" s="16">
        <v>0</v>
      </c>
      <c r="N35" s="17"/>
      <c r="O35" s="16">
        <v>0</v>
      </c>
      <c r="P35" s="17"/>
      <c r="Q35" s="16">
        <v>0</v>
      </c>
      <c r="R35" s="17"/>
      <c r="S35" s="16">
        <v>0</v>
      </c>
      <c r="T35" s="17"/>
      <c r="U35" s="16">
        <v>0</v>
      </c>
      <c r="V35" s="17"/>
      <c r="W35" s="16">
        <v>0</v>
      </c>
      <c r="X35" s="17"/>
      <c r="Y35" s="16">
        <v>0</v>
      </c>
      <c r="Z35" s="17"/>
      <c r="AA35" s="16">
        <v>0</v>
      </c>
      <c r="AB35" s="16">
        <v>15000</v>
      </c>
      <c r="AC35" s="16">
        <v>0</v>
      </c>
      <c r="AD35" s="20">
        <f>+AC35-AB35</f>
        <v>-15000</v>
      </c>
    </row>
    <row r="36" spans="1:30" ht="15.75" thickBot="1" x14ac:dyDescent="0.3">
      <c r="A36" s="35"/>
      <c r="B36" s="35" t="s">
        <v>149</v>
      </c>
      <c r="C36" s="35"/>
      <c r="D36" s="35"/>
      <c r="E36" s="36">
        <v>0</v>
      </c>
      <c r="F36" s="37"/>
      <c r="G36" s="36">
        <v>0</v>
      </c>
      <c r="H36" s="37"/>
      <c r="I36" s="36">
        <v>0</v>
      </c>
      <c r="J36" s="37"/>
      <c r="K36" s="36">
        <v>0</v>
      </c>
      <c r="L36" s="37"/>
      <c r="M36" s="36">
        <v>0</v>
      </c>
      <c r="N36" s="37"/>
      <c r="O36" s="36">
        <v>0</v>
      </c>
      <c r="P36" s="37"/>
      <c r="Q36" s="36">
        <v>0</v>
      </c>
      <c r="R36" s="37"/>
      <c r="S36" s="36">
        <v>0</v>
      </c>
      <c r="T36" s="37"/>
      <c r="U36" s="36">
        <v>0</v>
      </c>
      <c r="V36" s="37"/>
      <c r="W36" s="36">
        <v>0</v>
      </c>
      <c r="X36" s="37"/>
      <c r="Y36" s="36">
        <v>0</v>
      </c>
      <c r="Z36" s="37"/>
      <c r="AA36" s="36">
        <v>5000</v>
      </c>
      <c r="AB36" s="36">
        <v>0</v>
      </c>
      <c r="AC36" s="36">
        <v>0</v>
      </c>
      <c r="AD36" s="38">
        <f>+AC36-AB36</f>
        <v>0</v>
      </c>
    </row>
    <row r="37" spans="1:30" ht="15.75" thickBot="1" x14ac:dyDescent="0.3">
      <c r="A37" s="311" t="s">
        <v>262</v>
      </c>
      <c r="B37" s="311" t="s">
        <v>263</v>
      </c>
      <c r="C37" s="311"/>
      <c r="D37" s="311"/>
      <c r="E37" s="312"/>
      <c r="F37" s="313"/>
      <c r="G37" s="312"/>
      <c r="H37" s="313"/>
      <c r="I37" s="312"/>
      <c r="J37" s="313"/>
      <c r="K37" s="312"/>
      <c r="L37" s="313"/>
      <c r="M37" s="312"/>
      <c r="N37" s="313"/>
      <c r="O37" s="312"/>
      <c r="P37" s="313"/>
      <c r="Q37" s="312"/>
      <c r="R37" s="313"/>
      <c r="S37" s="312"/>
      <c r="T37" s="313"/>
      <c r="U37" s="312"/>
      <c r="V37" s="313"/>
      <c r="W37" s="312"/>
      <c r="X37" s="313"/>
      <c r="Y37" s="312"/>
      <c r="Z37" s="313"/>
      <c r="AA37" s="312"/>
      <c r="AB37" s="312">
        <v>0</v>
      </c>
      <c r="AC37" s="312">
        <v>10000</v>
      </c>
      <c r="AD37" s="38">
        <f>+AC37-AB37</f>
        <v>10000</v>
      </c>
    </row>
    <row r="38" spans="1:30" x14ac:dyDescent="0.25">
      <c r="A38" s="31" t="s">
        <v>150</v>
      </c>
      <c r="B38" s="31"/>
      <c r="C38" s="31"/>
      <c r="D38" s="31"/>
      <c r="E38" s="32">
        <f>ROUND(SUM(E32:E36),5)</f>
        <v>0</v>
      </c>
      <c r="F38" s="33"/>
      <c r="G38" s="32">
        <f>ROUND(SUM(G32:G36),5)</f>
        <v>0</v>
      </c>
      <c r="H38" s="33"/>
      <c r="I38" s="32">
        <f>ROUND(SUM(I32:I36),5)</f>
        <v>0</v>
      </c>
      <c r="J38" s="33"/>
      <c r="K38" s="32">
        <f>ROUND(SUM(K32:K36),5)</f>
        <v>13000</v>
      </c>
      <c r="L38" s="33"/>
      <c r="M38" s="32">
        <f>ROUND(SUM(M32:M36),5)</f>
        <v>0</v>
      </c>
      <c r="N38" s="33"/>
      <c r="O38" s="32">
        <f>ROUND(SUM(O32:O36),5)</f>
        <v>0</v>
      </c>
      <c r="P38" s="33"/>
      <c r="Q38" s="32">
        <f>ROUND(SUM(Q32:Q36),5)</f>
        <v>0</v>
      </c>
      <c r="R38" s="33"/>
      <c r="S38" s="32">
        <f>ROUND(SUM(S32:S36),5)</f>
        <v>0</v>
      </c>
      <c r="T38" s="33"/>
      <c r="U38" s="32">
        <f>ROUND(SUM(U32:U36),5)</f>
        <v>0</v>
      </c>
      <c r="V38" s="33"/>
      <c r="W38" s="32">
        <f>ROUND(SUM(W32:W36),5)</f>
        <v>0</v>
      </c>
      <c r="X38" s="33"/>
      <c r="Y38" s="32">
        <f>ROUND(SUM(Y32:Y36),5)</f>
        <v>0</v>
      </c>
      <c r="Z38" s="33"/>
      <c r="AA38" s="32">
        <f>ROUND(SUM(AA32:AA36),5)</f>
        <v>20000</v>
      </c>
      <c r="AB38" s="32">
        <f>SUM(AB33:AB36)</f>
        <v>30000</v>
      </c>
      <c r="AC38" s="32">
        <f>SUM(AC33:AC36)</f>
        <v>15000</v>
      </c>
      <c r="AD38" s="34">
        <f>+AC38-AB38</f>
        <v>-15000</v>
      </c>
    </row>
    <row r="39" spans="1:30" x14ac:dyDescent="0.25">
      <c r="A39" s="26"/>
      <c r="B39" s="26"/>
      <c r="C39" s="26"/>
      <c r="D39" s="26"/>
      <c r="E39" s="9"/>
      <c r="F39" s="27"/>
      <c r="G39" s="9"/>
      <c r="H39" s="27"/>
      <c r="I39" s="9"/>
      <c r="J39" s="27"/>
      <c r="K39" s="9"/>
      <c r="L39" s="27"/>
      <c r="M39" s="9"/>
      <c r="N39" s="27"/>
      <c r="O39" s="9"/>
      <c r="P39" s="27"/>
      <c r="Q39" s="9"/>
      <c r="R39" s="27"/>
      <c r="S39" s="9"/>
      <c r="T39" s="27"/>
      <c r="U39" s="9"/>
      <c r="V39" s="27"/>
      <c r="W39" s="9"/>
      <c r="X39" s="27"/>
      <c r="Y39" s="9"/>
      <c r="Z39" s="27"/>
      <c r="AA39" s="9"/>
      <c r="AB39" s="9"/>
      <c r="AC39" s="9"/>
      <c r="AD39" s="30"/>
    </row>
    <row r="40" spans="1:30" x14ac:dyDescent="0.25">
      <c r="A40" s="26" t="s">
        <v>151</v>
      </c>
      <c r="B40" s="26"/>
      <c r="C40" s="26"/>
      <c r="D40" s="26"/>
      <c r="E40" s="9"/>
      <c r="F40" s="27"/>
      <c r="G40" s="9"/>
      <c r="H40" s="27"/>
      <c r="I40" s="9"/>
      <c r="J40" s="27"/>
      <c r="K40" s="9"/>
      <c r="L40" s="27"/>
      <c r="M40" s="9"/>
      <c r="N40" s="27"/>
      <c r="O40" s="9"/>
      <c r="P40" s="27"/>
      <c r="Q40" s="9"/>
      <c r="R40" s="27"/>
      <c r="S40" s="9"/>
      <c r="T40" s="27"/>
      <c r="U40" s="9"/>
      <c r="V40" s="27"/>
      <c r="W40" s="9"/>
      <c r="X40" s="27"/>
      <c r="Y40" s="9"/>
      <c r="Z40" s="27"/>
      <c r="AA40" s="9"/>
      <c r="AB40" s="9"/>
      <c r="AC40" s="9"/>
      <c r="AD40" s="30"/>
    </row>
    <row r="41" spans="1:30" x14ac:dyDescent="0.25">
      <c r="A41" s="15"/>
      <c r="B41" s="15" t="s">
        <v>152</v>
      </c>
      <c r="C41" s="15"/>
      <c r="D41" s="15"/>
      <c r="E41" s="16">
        <v>0</v>
      </c>
      <c r="F41" s="17"/>
      <c r="G41" s="16">
        <v>0</v>
      </c>
      <c r="H41" s="17"/>
      <c r="I41" s="16">
        <v>0</v>
      </c>
      <c r="J41" s="17"/>
      <c r="K41" s="16">
        <v>0</v>
      </c>
      <c r="L41" s="17"/>
      <c r="M41" s="16">
        <v>0</v>
      </c>
      <c r="N41" s="17"/>
      <c r="O41" s="16">
        <v>0</v>
      </c>
      <c r="P41" s="17"/>
      <c r="Q41" s="16">
        <v>0</v>
      </c>
      <c r="R41" s="17"/>
      <c r="S41" s="16">
        <v>0</v>
      </c>
      <c r="T41" s="17"/>
      <c r="U41" s="16">
        <v>0</v>
      </c>
      <c r="V41" s="17"/>
      <c r="W41" s="16">
        <v>0</v>
      </c>
      <c r="X41" s="17"/>
      <c r="Y41" s="16">
        <v>0</v>
      </c>
      <c r="Z41" s="17"/>
      <c r="AA41" s="16">
        <v>7500</v>
      </c>
      <c r="AB41" s="16">
        <f>AA41</f>
        <v>7500</v>
      </c>
      <c r="AC41" s="16">
        <f>AB41</f>
        <v>7500</v>
      </c>
      <c r="AD41" s="20">
        <f>+AC41-AB41</f>
        <v>0</v>
      </c>
    </row>
    <row r="42" spans="1:30" ht="15.75" thickBot="1" x14ac:dyDescent="0.3">
      <c r="A42" s="35"/>
      <c r="B42" s="35" t="s">
        <v>153</v>
      </c>
      <c r="C42" s="35"/>
      <c r="D42" s="35"/>
      <c r="E42" s="36">
        <v>0</v>
      </c>
      <c r="F42" s="37"/>
      <c r="G42" s="36">
        <v>0</v>
      </c>
      <c r="H42" s="37"/>
      <c r="I42" s="36">
        <v>0</v>
      </c>
      <c r="J42" s="37"/>
      <c r="K42" s="36">
        <v>0</v>
      </c>
      <c r="L42" s="37"/>
      <c r="M42" s="36">
        <v>0</v>
      </c>
      <c r="N42" s="37"/>
      <c r="O42" s="36">
        <v>0</v>
      </c>
      <c r="P42" s="37"/>
      <c r="Q42" s="36">
        <v>0</v>
      </c>
      <c r="R42" s="37"/>
      <c r="S42" s="36">
        <v>0</v>
      </c>
      <c r="T42" s="37"/>
      <c r="U42" s="36">
        <v>0</v>
      </c>
      <c r="V42" s="37"/>
      <c r="W42" s="36">
        <v>0</v>
      </c>
      <c r="X42" s="37"/>
      <c r="Y42" s="36">
        <v>0</v>
      </c>
      <c r="Z42" s="37"/>
      <c r="AA42" s="36">
        <v>7500</v>
      </c>
      <c r="AB42" s="36">
        <f>AA42</f>
        <v>7500</v>
      </c>
      <c r="AC42" s="36">
        <f>AB42</f>
        <v>7500</v>
      </c>
      <c r="AD42" s="38">
        <f>+AC42-AB42</f>
        <v>0</v>
      </c>
    </row>
    <row r="43" spans="1:30" ht="15.75" thickBot="1" x14ac:dyDescent="0.3">
      <c r="A43" s="54"/>
      <c r="B43" s="54"/>
      <c r="C43" s="54"/>
      <c r="D43" s="54"/>
      <c r="E43" s="55"/>
      <c r="F43" s="56"/>
      <c r="G43" s="55"/>
      <c r="H43" s="56"/>
      <c r="I43" s="55"/>
      <c r="J43" s="56"/>
      <c r="K43" s="55"/>
      <c r="L43" s="56"/>
      <c r="M43" s="55"/>
      <c r="N43" s="56"/>
      <c r="O43" s="55"/>
      <c r="P43" s="56"/>
      <c r="Q43" s="55"/>
      <c r="R43" s="56"/>
      <c r="S43" s="55"/>
      <c r="T43" s="56"/>
      <c r="U43" s="55"/>
      <c r="V43" s="56"/>
      <c r="W43" s="55"/>
      <c r="X43" s="56"/>
      <c r="Y43" s="55"/>
      <c r="Z43" s="56"/>
      <c r="AA43" s="55"/>
      <c r="AB43" s="55"/>
      <c r="AC43" s="55"/>
      <c r="AD43" s="57"/>
    </row>
    <row r="44" spans="1:30" ht="15.75" thickBot="1" x14ac:dyDescent="0.3">
      <c r="A44" s="39" t="s">
        <v>154</v>
      </c>
      <c r="B44" s="39"/>
      <c r="C44" s="39"/>
      <c r="D44" s="39"/>
      <c r="E44" s="40">
        <f>ROUND(SUM(E40:E42),5)</f>
        <v>0</v>
      </c>
      <c r="F44" s="41"/>
      <c r="G44" s="40">
        <f>ROUND(SUM(G40:G42),5)</f>
        <v>0</v>
      </c>
      <c r="H44" s="41"/>
      <c r="I44" s="40">
        <f>ROUND(SUM(I40:I42),5)</f>
        <v>0</v>
      </c>
      <c r="J44" s="41"/>
      <c r="K44" s="40">
        <f>ROUND(SUM(K40:K42),5)</f>
        <v>0</v>
      </c>
      <c r="L44" s="41"/>
      <c r="M44" s="40">
        <f>ROUND(SUM(M40:M42),5)</f>
        <v>0</v>
      </c>
      <c r="N44" s="41"/>
      <c r="O44" s="40">
        <f>ROUND(SUM(O40:O42),5)</f>
        <v>0</v>
      </c>
      <c r="P44" s="41"/>
      <c r="Q44" s="40">
        <f>ROUND(SUM(Q40:Q42),5)</f>
        <v>0</v>
      </c>
      <c r="R44" s="41"/>
      <c r="S44" s="40">
        <f>ROUND(SUM(S40:S42),5)</f>
        <v>0</v>
      </c>
      <c r="T44" s="41"/>
      <c r="U44" s="40">
        <f>ROUND(SUM(U40:U42),5)</f>
        <v>0</v>
      </c>
      <c r="V44" s="41"/>
      <c r="W44" s="40">
        <f>ROUND(SUM(W40:W42),5)</f>
        <v>0</v>
      </c>
      <c r="X44" s="41"/>
      <c r="Y44" s="40">
        <f>ROUND(SUM(Y40:Y42),5)</f>
        <v>0</v>
      </c>
      <c r="Z44" s="41"/>
      <c r="AA44" s="40">
        <f>ROUND(SUM(AA40:AA42),5)</f>
        <v>15000</v>
      </c>
      <c r="AB44" s="40">
        <f>+AB41+AB42</f>
        <v>15000</v>
      </c>
      <c r="AC44" s="40">
        <f>+AC41+AC42</f>
        <v>15000</v>
      </c>
      <c r="AD44" s="42">
        <f>+AC44-AB44</f>
        <v>0</v>
      </c>
    </row>
    <row r="45" spans="1:30" ht="15.75" thickBot="1" x14ac:dyDescent="0.3">
      <c r="A45" s="292" t="s">
        <v>173</v>
      </c>
      <c r="B45" s="293"/>
      <c r="C45" s="293"/>
      <c r="D45" s="294"/>
      <c r="E45" s="64" t="e">
        <f>ROUND(#REF!+#REF!+#REF!+#REF!+E33+SUM(E42:E44),5)</f>
        <v>#REF!</v>
      </c>
      <c r="F45" s="65"/>
      <c r="G45" s="64" t="e">
        <f>ROUND(#REF!+#REF!+#REF!+#REF!+G33+SUM(G42:G44),5)</f>
        <v>#REF!</v>
      </c>
      <c r="H45" s="65"/>
      <c r="I45" s="64" t="e">
        <f>ROUND(#REF!+#REF!+#REF!+#REF!+I33+SUM(I42:I44),5)</f>
        <v>#REF!</v>
      </c>
      <c r="J45" s="65"/>
      <c r="K45" s="64" t="e">
        <f>ROUND(#REF!+#REF!+#REF!+#REF!+K33+SUM(K42:K44),5)</f>
        <v>#REF!</v>
      </c>
      <c r="L45" s="65"/>
      <c r="M45" s="64" t="e">
        <f>ROUND(#REF!+#REF!+#REF!+#REF!+M33+SUM(M42:M44),5)</f>
        <v>#REF!</v>
      </c>
      <c r="N45" s="65"/>
      <c r="O45" s="64" t="e">
        <f>ROUND(#REF!+#REF!+#REF!+#REF!+O33+SUM(O42:O44),5)</f>
        <v>#REF!</v>
      </c>
      <c r="P45" s="65"/>
      <c r="Q45" s="64" t="e">
        <f>ROUND(#REF!+#REF!+#REF!+#REF!+Q33+SUM(Q42:Q44),5)</f>
        <v>#REF!</v>
      </c>
      <c r="R45" s="65"/>
      <c r="S45" s="64" t="e">
        <f>ROUND(#REF!+#REF!+#REF!+#REF!+S33+SUM(S42:S44),5)</f>
        <v>#REF!</v>
      </c>
      <c r="T45" s="65"/>
      <c r="U45" s="64" t="e">
        <f>ROUND(#REF!+#REF!+#REF!+#REF!+U33+SUM(U42:U44),5)</f>
        <v>#REF!</v>
      </c>
      <c r="V45" s="65"/>
      <c r="W45" s="64" t="e">
        <f>ROUND(#REF!+#REF!+#REF!+#REF!+W33+SUM(W42:W44),5)</f>
        <v>#REF!</v>
      </c>
      <c r="X45" s="65"/>
      <c r="Y45" s="64" t="e">
        <f>ROUND(#REF!+#REF!+#REF!+#REF!+Y33+SUM(Y42:Y44),5)</f>
        <v>#REF!</v>
      </c>
      <c r="Z45" s="65"/>
      <c r="AA45" s="64" t="e">
        <f>ROUND(#REF!+#REF!+#REF!+#REF!+AA33+SUM(AA42:AA44),5)</f>
        <v>#REF!</v>
      </c>
      <c r="AB45" s="64">
        <f>+AB44+AB38+AB30+AB22</f>
        <v>206000</v>
      </c>
      <c r="AC45" s="64">
        <f>+AC44+AC38+AC30+AC22</f>
        <v>180000</v>
      </c>
      <c r="AD45" s="66">
        <f t="shared" ref="AD45" si="4">+AC45-AB45</f>
        <v>-26000</v>
      </c>
    </row>
    <row r="46" spans="1:30" ht="15.75" thickTop="1" x14ac:dyDescent="0.25">
      <c r="A46" s="60" t="s">
        <v>155</v>
      </c>
      <c r="B46" s="61"/>
      <c r="C46" s="61"/>
      <c r="D46" s="62"/>
      <c r="E46" s="32" t="e">
        <f>ROUND(#REF!+#REF!-#REF!,5)</f>
        <v>#REF!</v>
      </c>
      <c r="F46" s="33"/>
      <c r="G46" s="32" t="e">
        <f>ROUND(#REF!+#REF!-#REF!,5)</f>
        <v>#REF!</v>
      </c>
      <c r="H46" s="33"/>
      <c r="I46" s="32" t="e">
        <f>ROUND(#REF!+#REF!-#REF!,5)</f>
        <v>#REF!</v>
      </c>
      <c r="J46" s="33"/>
      <c r="K46" s="32" t="e">
        <f>ROUND(#REF!+#REF!-#REF!,5)</f>
        <v>#REF!</v>
      </c>
      <c r="L46" s="33"/>
      <c r="M46" s="32" t="e">
        <f>ROUND(#REF!+#REF!-#REF!,5)</f>
        <v>#REF!</v>
      </c>
      <c r="N46" s="33"/>
      <c r="O46" s="32" t="e">
        <f>ROUND(#REF!+#REF!-#REF!,5)</f>
        <v>#REF!</v>
      </c>
      <c r="P46" s="33"/>
      <c r="Q46" s="32" t="e">
        <f>ROUND(#REF!+#REF!-#REF!,5)</f>
        <v>#REF!</v>
      </c>
      <c r="R46" s="33"/>
      <c r="S46" s="32" t="e">
        <f>ROUND(#REF!+#REF!-#REF!,5)</f>
        <v>#REF!</v>
      </c>
      <c r="T46" s="33"/>
      <c r="U46" s="32" t="e">
        <f>ROUND(#REF!+#REF!-#REF!,5)</f>
        <v>#REF!</v>
      </c>
      <c r="V46" s="33"/>
      <c r="W46" s="32" t="e">
        <f>ROUND(#REF!+#REF!-#REF!,5)</f>
        <v>#REF!</v>
      </c>
      <c r="X46" s="33"/>
      <c r="Y46" s="32" t="e">
        <f>ROUND(#REF!+#REF!-#REF!,5)</f>
        <v>#REF!</v>
      </c>
      <c r="Z46" s="33"/>
      <c r="AA46" s="32" t="e">
        <f>ROUND(#REF!+#REF!-#REF!,5)</f>
        <v>#REF!</v>
      </c>
      <c r="AB46" s="32">
        <f>+AB7-AB45</f>
        <v>314048.21999999997</v>
      </c>
      <c r="AC46" s="32">
        <f>+AC7-AC45</f>
        <v>503483</v>
      </c>
      <c r="AD46" s="34">
        <f>+AC46-AB46</f>
        <v>189434.78000000003</v>
      </c>
    </row>
  </sheetData>
  <mergeCells count="2">
    <mergeCell ref="A45:D45"/>
    <mergeCell ref="B1:A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8"/>
  <sheetViews>
    <sheetView workbookViewId="0">
      <selection activeCell="A2" sqref="A2"/>
    </sheetView>
  </sheetViews>
  <sheetFormatPr defaultRowHeight="15" x14ac:dyDescent="0.25"/>
  <cols>
    <col min="5" max="27" width="0" hidden="1" customWidth="1"/>
    <col min="28" max="28" width="10.28515625" customWidth="1"/>
  </cols>
  <sheetData>
    <row r="1" spans="1:31" ht="20.25" x14ac:dyDescent="0.3">
      <c r="A1" s="291" t="s">
        <v>175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</row>
    <row r="2" spans="1:31" ht="18" x14ac:dyDescent="0.25">
      <c r="A2" s="53" t="s">
        <v>261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4" spans="1:31" x14ac:dyDescent="0.25">
      <c r="A4" s="21" t="s">
        <v>156</v>
      </c>
      <c r="B4" s="21"/>
      <c r="C4" s="21"/>
      <c r="D4" s="21"/>
      <c r="E4" s="22"/>
      <c r="F4" s="23"/>
      <c r="G4" s="22"/>
      <c r="H4" s="23"/>
      <c r="I4" s="22"/>
      <c r="J4" s="23"/>
      <c r="K4" s="22"/>
      <c r="L4" s="23"/>
      <c r="M4" s="22"/>
      <c r="N4" s="23"/>
      <c r="O4" s="22"/>
      <c r="P4" s="23"/>
      <c r="Q4" s="22"/>
      <c r="R4" s="23"/>
      <c r="S4" s="22"/>
      <c r="T4" s="23"/>
      <c r="U4" s="22"/>
      <c r="V4" s="23"/>
      <c r="W4" s="22"/>
      <c r="X4" s="23"/>
      <c r="Y4" s="22"/>
      <c r="Z4" s="23"/>
      <c r="AA4" s="22"/>
      <c r="AB4" s="23"/>
      <c r="AC4" s="22">
        <v>0</v>
      </c>
      <c r="AD4" s="22">
        <f t="shared" ref="AD4:AD10" si="0">AC4</f>
        <v>0</v>
      </c>
      <c r="AE4" s="24">
        <f t="shared" ref="AE4:AE10" si="1">+AD4-AC4</f>
        <v>0</v>
      </c>
    </row>
    <row r="5" spans="1:31" x14ac:dyDescent="0.25">
      <c r="A5" s="15"/>
      <c r="B5" s="15" t="s">
        <v>157</v>
      </c>
      <c r="C5" s="15"/>
      <c r="D5" s="15"/>
      <c r="E5" s="16"/>
      <c r="F5" s="17"/>
      <c r="G5" s="16"/>
      <c r="H5" s="17"/>
      <c r="I5" s="16"/>
      <c r="J5" s="17"/>
      <c r="K5" s="16"/>
      <c r="L5" s="17"/>
      <c r="M5" s="16"/>
      <c r="N5" s="17"/>
      <c r="O5" s="16"/>
      <c r="P5" s="17"/>
      <c r="Q5" s="16"/>
      <c r="R5" s="17"/>
      <c r="S5" s="16"/>
      <c r="T5" s="17"/>
      <c r="U5" s="16"/>
      <c r="V5" s="17"/>
      <c r="W5" s="16"/>
      <c r="X5" s="17"/>
      <c r="Y5" s="16"/>
      <c r="Z5" s="17"/>
      <c r="AA5" s="16"/>
      <c r="AB5" s="17"/>
      <c r="AC5" s="16">
        <v>0</v>
      </c>
      <c r="AD5" s="16">
        <f t="shared" si="0"/>
        <v>0</v>
      </c>
      <c r="AE5" s="20">
        <f t="shared" si="1"/>
        <v>0</v>
      </c>
    </row>
    <row r="6" spans="1:31" x14ac:dyDescent="0.25">
      <c r="A6" s="15"/>
      <c r="B6" s="15" t="s">
        <v>158</v>
      </c>
      <c r="C6" s="15"/>
      <c r="D6" s="15"/>
      <c r="E6" s="16">
        <v>0</v>
      </c>
      <c r="F6" s="17"/>
      <c r="G6" s="16">
        <v>0</v>
      </c>
      <c r="H6" s="17"/>
      <c r="I6" s="16">
        <v>0</v>
      </c>
      <c r="J6" s="17"/>
      <c r="K6" s="16">
        <v>0</v>
      </c>
      <c r="L6" s="17"/>
      <c r="M6" s="16">
        <v>0</v>
      </c>
      <c r="N6" s="17"/>
      <c r="O6" s="16">
        <v>0</v>
      </c>
      <c r="P6" s="17"/>
      <c r="Q6" s="16">
        <v>0</v>
      </c>
      <c r="R6" s="17"/>
      <c r="S6" s="16">
        <v>0</v>
      </c>
      <c r="T6" s="17"/>
      <c r="U6" s="16">
        <v>0</v>
      </c>
      <c r="V6" s="17"/>
      <c r="W6" s="16">
        <v>0</v>
      </c>
      <c r="X6" s="17"/>
      <c r="Y6" s="16">
        <v>0</v>
      </c>
      <c r="Z6" s="17"/>
      <c r="AA6" s="16">
        <v>0</v>
      </c>
      <c r="AB6" s="17"/>
      <c r="AC6" s="16">
        <f>ROUND(SUM(E6:AA6),5)</f>
        <v>0</v>
      </c>
      <c r="AD6" s="16">
        <f t="shared" si="0"/>
        <v>0</v>
      </c>
      <c r="AE6" s="20">
        <f t="shared" si="1"/>
        <v>0</v>
      </c>
    </row>
    <row r="7" spans="1:31" x14ac:dyDescent="0.25">
      <c r="A7" s="15"/>
      <c r="B7" s="15" t="s">
        <v>159</v>
      </c>
      <c r="C7" s="15"/>
      <c r="D7" s="15"/>
      <c r="E7" s="16">
        <v>0</v>
      </c>
      <c r="F7" s="17"/>
      <c r="G7" s="16">
        <v>0</v>
      </c>
      <c r="H7" s="17"/>
      <c r="I7" s="16">
        <v>0</v>
      </c>
      <c r="J7" s="17"/>
      <c r="K7" s="16">
        <v>0</v>
      </c>
      <c r="L7" s="17"/>
      <c r="M7" s="16">
        <v>0</v>
      </c>
      <c r="N7" s="17"/>
      <c r="O7" s="16">
        <v>0</v>
      </c>
      <c r="P7" s="17"/>
      <c r="Q7" s="16">
        <v>0</v>
      </c>
      <c r="R7" s="17"/>
      <c r="S7" s="16">
        <v>0</v>
      </c>
      <c r="T7" s="17"/>
      <c r="U7" s="16">
        <v>0</v>
      </c>
      <c r="V7" s="17"/>
      <c r="W7" s="16">
        <v>0</v>
      </c>
      <c r="X7" s="17"/>
      <c r="Y7" s="16">
        <v>0</v>
      </c>
      <c r="Z7" s="17"/>
      <c r="AA7" s="16">
        <v>0</v>
      </c>
      <c r="AB7" s="17"/>
      <c r="AC7" s="16">
        <f>ROUND(SUM(E7:AA7),5)</f>
        <v>0</v>
      </c>
      <c r="AD7" s="16">
        <f t="shared" si="0"/>
        <v>0</v>
      </c>
      <c r="AE7" s="20">
        <f t="shared" si="1"/>
        <v>0</v>
      </c>
    </row>
    <row r="8" spans="1:31" x14ac:dyDescent="0.25">
      <c r="A8" s="15"/>
      <c r="B8" s="15" t="s">
        <v>160</v>
      </c>
      <c r="C8" s="15"/>
      <c r="D8" s="15"/>
      <c r="E8" s="16">
        <v>0</v>
      </c>
      <c r="F8" s="17"/>
      <c r="G8" s="16">
        <v>0</v>
      </c>
      <c r="H8" s="17"/>
      <c r="I8" s="16">
        <v>0</v>
      </c>
      <c r="J8" s="17"/>
      <c r="K8" s="16">
        <v>0</v>
      </c>
      <c r="L8" s="17"/>
      <c r="M8" s="16">
        <v>0</v>
      </c>
      <c r="N8" s="17"/>
      <c r="O8" s="16">
        <v>0</v>
      </c>
      <c r="P8" s="17"/>
      <c r="Q8" s="16"/>
      <c r="R8" s="17"/>
      <c r="S8" s="16"/>
      <c r="T8" s="17"/>
      <c r="U8" s="16"/>
      <c r="V8" s="17"/>
      <c r="W8" s="16"/>
      <c r="X8" s="17"/>
      <c r="Y8" s="16"/>
      <c r="Z8" s="17"/>
      <c r="AA8" s="16"/>
      <c r="AB8" s="17"/>
      <c r="AC8" s="16">
        <f>ROUND(SUM(E8:AA8),5)</f>
        <v>0</v>
      </c>
      <c r="AD8" s="16">
        <f t="shared" si="0"/>
        <v>0</v>
      </c>
      <c r="AE8" s="20">
        <f t="shared" si="1"/>
        <v>0</v>
      </c>
    </row>
    <row r="9" spans="1:31" x14ac:dyDescent="0.25">
      <c r="A9" s="15" t="s">
        <v>161</v>
      </c>
      <c r="B9" s="15"/>
      <c r="C9" s="15"/>
      <c r="D9" s="15"/>
      <c r="E9" s="16">
        <f>ROUND(SUM(E5:E8),5)</f>
        <v>0</v>
      </c>
      <c r="F9" s="17"/>
      <c r="G9" s="16">
        <f>ROUND(SUM(G5:G8),5)</f>
        <v>0</v>
      </c>
      <c r="H9" s="17"/>
      <c r="I9" s="16">
        <f>ROUND(SUM(I5:I8),5)</f>
        <v>0</v>
      </c>
      <c r="J9" s="17"/>
      <c r="K9" s="16">
        <f>ROUND(SUM(K5:K8),5)</f>
        <v>0</v>
      </c>
      <c r="L9" s="17"/>
      <c r="M9" s="16">
        <f>ROUND(SUM(M5:M8),5)</f>
        <v>0</v>
      </c>
      <c r="N9" s="17"/>
      <c r="O9" s="16">
        <f>ROUND(SUM(O5:O8),5)</f>
        <v>0</v>
      </c>
      <c r="P9" s="17"/>
      <c r="Q9" s="16">
        <f>ROUND(SUM(Q5:Q8),5)</f>
        <v>0</v>
      </c>
      <c r="R9" s="17"/>
      <c r="S9" s="16">
        <f>ROUND(SUM(S5:S8),5)</f>
        <v>0</v>
      </c>
      <c r="T9" s="17"/>
      <c r="U9" s="16">
        <f>ROUND(SUM(U5:U8),5)</f>
        <v>0</v>
      </c>
      <c r="V9" s="17"/>
      <c r="W9" s="16">
        <f>ROUND(SUM(W5:W8),5)</f>
        <v>0</v>
      </c>
      <c r="X9" s="17"/>
      <c r="Y9" s="16">
        <f>ROUND(SUM(Y5:Y8),5)</f>
        <v>0</v>
      </c>
      <c r="Z9" s="17"/>
      <c r="AA9" s="16">
        <f>ROUND(SUM(AA5:AA8),5)</f>
        <v>0</v>
      </c>
      <c r="AB9" s="17"/>
      <c r="AC9" s="16">
        <f>ROUND(SUM(E9:AA9),5)</f>
        <v>0</v>
      </c>
      <c r="AD9" s="16">
        <f t="shared" si="0"/>
        <v>0</v>
      </c>
      <c r="AE9" s="20">
        <f t="shared" si="1"/>
        <v>0</v>
      </c>
    </row>
    <row r="10" spans="1:31" ht="15.75" thickBot="1" x14ac:dyDescent="0.3">
      <c r="A10" s="104" t="s">
        <v>162</v>
      </c>
      <c r="B10" s="104"/>
      <c r="C10" s="104"/>
      <c r="D10" s="104"/>
      <c r="E10" s="105">
        <f>ROUND(E4+E9,5)</f>
        <v>0</v>
      </c>
      <c r="F10" s="106"/>
      <c r="G10" s="105">
        <f>ROUND(G4+G9,5)</f>
        <v>0</v>
      </c>
      <c r="H10" s="106"/>
      <c r="I10" s="105">
        <f>ROUND(I4+I9,5)</f>
        <v>0</v>
      </c>
      <c r="J10" s="106"/>
      <c r="K10" s="105">
        <f>ROUND(K4+K9,5)</f>
        <v>0</v>
      </c>
      <c r="L10" s="106"/>
      <c r="M10" s="105">
        <f>ROUND(M4+M9,5)</f>
        <v>0</v>
      </c>
      <c r="N10" s="106"/>
      <c r="O10" s="105">
        <f>ROUND(O4+O9,5)</f>
        <v>0</v>
      </c>
      <c r="P10" s="106"/>
      <c r="Q10" s="105">
        <f>ROUND(Q4+Q9,5)</f>
        <v>0</v>
      </c>
      <c r="R10" s="106"/>
      <c r="S10" s="105">
        <f>ROUND(S4+S9,5)</f>
        <v>0</v>
      </c>
      <c r="T10" s="106"/>
      <c r="U10" s="105">
        <f>ROUND(U4+U9,5)</f>
        <v>0</v>
      </c>
      <c r="V10" s="106"/>
      <c r="W10" s="105">
        <f>ROUND(W4+W9,5)</f>
        <v>0</v>
      </c>
      <c r="X10" s="106"/>
      <c r="Y10" s="105">
        <f>ROUND(Y4+Y9,5)</f>
        <v>0</v>
      </c>
      <c r="Z10" s="106"/>
      <c r="AA10" s="105">
        <f>ROUND(AA4+AA9,5)</f>
        <v>0</v>
      </c>
      <c r="AB10" s="106"/>
      <c r="AC10" s="105">
        <f>ROUND(SUM(E10:AA10),5)</f>
        <v>0</v>
      </c>
      <c r="AD10" s="105">
        <f t="shared" si="0"/>
        <v>0</v>
      </c>
      <c r="AE10" s="107">
        <f t="shared" si="1"/>
        <v>0</v>
      </c>
    </row>
    <row r="18" spans="2:28" ht="18" x14ac:dyDescent="0.25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</row>
  </sheetData>
  <mergeCells count="1">
    <mergeCell ref="A1:A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0"/>
  <sheetViews>
    <sheetView topLeftCell="A7" workbookViewId="0">
      <selection activeCell="B34" sqref="B34"/>
    </sheetView>
  </sheetViews>
  <sheetFormatPr defaultRowHeight="12.75" x14ac:dyDescent="0.2"/>
  <cols>
    <col min="1" max="1" width="25" style="111" customWidth="1"/>
    <col min="2" max="2" width="14.5703125" style="111" customWidth="1"/>
    <col min="3" max="3" width="15.28515625" style="111" customWidth="1"/>
    <col min="4" max="4" width="14.42578125" style="111" customWidth="1"/>
    <col min="5" max="5" width="11" style="111" bestFit="1" customWidth="1"/>
    <col min="6" max="6" width="14" style="111" customWidth="1"/>
    <col min="7" max="7" width="11" style="111" customWidth="1"/>
    <col min="8" max="8" width="10.42578125" style="111" customWidth="1"/>
    <col min="9" max="9" width="16.28515625" style="118" customWidth="1"/>
    <col min="10" max="10" width="17.42578125" style="118" customWidth="1"/>
    <col min="11" max="11" width="13" style="119" customWidth="1"/>
    <col min="12" max="12" width="10.140625" style="119" customWidth="1"/>
    <col min="13" max="13" width="13" style="118" customWidth="1"/>
    <col min="14" max="14" width="11" style="114" customWidth="1"/>
    <col min="15" max="15" width="16.28515625" style="114" customWidth="1"/>
    <col min="16" max="17" width="13" style="114" customWidth="1"/>
    <col min="18" max="19" width="11" style="111" bestFit="1" customWidth="1"/>
    <col min="20" max="20" width="11.7109375" style="111" customWidth="1"/>
    <col min="21" max="256" width="8.85546875" style="111"/>
    <col min="257" max="257" width="18.85546875" style="111" customWidth="1"/>
    <col min="258" max="258" width="13.28515625" style="111" customWidth="1"/>
    <col min="259" max="259" width="12.85546875" style="111" customWidth="1"/>
    <col min="260" max="260" width="14.42578125" style="111" customWidth="1"/>
    <col min="261" max="261" width="11" style="111" bestFit="1" customWidth="1"/>
    <col min="262" max="263" width="11" style="111" customWidth="1"/>
    <col min="264" max="264" width="10.42578125" style="111" customWidth="1"/>
    <col min="265" max="265" width="16.28515625" style="111" customWidth="1"/>
    <col min="266" max="266" width="17.42578125" style="111" customWidth="1"/>
    <col min="267" max="267" width="13" style="111" customWidth="1"/>
    <col min="268" max="268" width="10.140625" style="111" customWidth="1"/>
    <col min="269" max="269" width="13" style="111" customWidth="1"/>
    <col min="270" max="270" width="11" style="111" customWidth="1"/>
    <col min="271" max="271" width="16.28515625" style="111" customWidth="1"/>
    <col min="272" max="273" width="13" style="111" customWidth="1"/>
    <col min="274" max="275" width="11" style="111" bestFit="1" customWidth="1"/>
    <col min="276" max="276" width="11.7109375" style="111" customWidth="1"/>
    <col min="277" max="512" width="8.85546875" style="111"/>
    <col min="513" max="513" width="18.85546875" style="111" customWidth="1"/>
    <col min="514" max="514" width="13.28515625" style="111" customWidth="1"/>
    <col min="515" max="515" width="12.85546875" style="111" customWidth="1"/>
    <col min="516" max="516" width="14.42578125" style="111" customWidth="1"/>
    <col min="517" max="517" width="11" style="111" bestFit="1" customWidth="1"/>
    <col min="518" max="519" width="11" style="111" customWidth="1"/>
    <col min="520" max="520" width="10.42578125" style="111" customWidth="1"/>
    <col min="521" max="521" width="16.28515625" style="111" customWidth="1"/>
    <col min="522" max="522" width="17.42578125" style="111" customWidth="1"/>
    <col min="523" max="523" width="13" style="111" customWidth="1"/>
    <col min="524" max="524" width="10.140625" style="111" customWidth="1"/>
    <col min="525" max="525" width="13" style="111" customWidth="1"/>
    <col min="526" max="526" width="11" style="111" customWidth="1"/>
    <col min="527" max="527" width="16.28515625" style="111" customWidth="1"/>
    <col min="528" max="529" width="13" style="111" customWidth="1"/>
    <col min="530" max="531" width="11" style="111" bestFit="1" customWidth="1"/>
    <col min="532" max="532" width="11.7109375" style="111" customWidth="1"/>
    <col min="533" max="768" width="8.85546875" style="111"/>
    <col min="769" max="769" width="18.85546875" style="111" customWidth="1"/>
    <col min="770" max="770" width="13.28515625" style="111" customWidth="1"/>
    <col min="771" max="771" width="12.85546875" style="111" customWidth="1"/>
    <col min="772" max="772" width="14.42578125" style="111" customWidth="1"/>
    <col min="773" max="773" width="11" style="111" bestFit="1" customWidth="1"/>
    <col min="774" max="775" width="11" style="111" customWidth="1"/>
    <col min="776" max="776" width="10.42578125" style="111" customWidth="1"/>
    <col min="777" max="777" width="16.28515625" style="111" customWidth="1"/>
    <col min="778" max="778" width="17.42578125" style="111" customWidth="1"/>
    <col min="779" max="779" width="13" style="111" customWidth="1"/>
    <col min="780" max="780" width="10.140625" style="111" customWidth="1"/>
    <col min="781" max="781" width="13" style="111" customWidth="1"/>
    <col min="782" max="782" width="11" style="111" customWidth="1"/>
    <col min="783" max="783" width="16.28515625" style="111" customWidth="1"/>
    <col min="784" max="785" width="13" style="111" customWidth="1"/>
    <col min="786" max="787" width="11" style="111" bestFit="1" customWidth="1"/>
    <col min="788" max="788" width="11.7109375" style="111" customWidth="1"/>
    <col min="789" max="1024" width="8.85546875" style="111"/>
    <col min="1025" max="1025" width="18.85546875" style="111" customWidth="1"/>
    <col min="1026" max="1026" width="13.28515625" style="111" customWidth="1"/>
    <col min="1027" max="1027" width="12.85546875" style="111" customWidth="1"/>
    <col min="1028" max="1028" width="14.42578125" style="111" customWidth="1"/>
    <col min="1029" max="1029" width="11" style="111" bestFit="1" customWidth="1"/>
    <col min="1030" max="1031" width="11" style="111" customWidth="1"/>
    <col min="1032" max="1032" width="10.42578125" style="111" customWidth="1"/>
    <col min="1033" max="1033" width="16.28515625" style="111" customWidth="1"/>
    <col min="1034" max="1034" width="17.42578125" style="111" customWidth="1"/>
    <col min="1035" max="1035" width="13" style="111" customWidth="1"/>
    <col min="1036" max="1036" width="10.140625" style="111" customWidth="1"/>
    <col min="1037" max="1037" width="13" style="111" customWidth="1"/>
    <col min="1038" max="1038" width="11" style="111" customWidth="1"/>
    <col min="1039" max="1039" width="16.28515625" style="111" customWidth="1"/>
    <col min="1040" max="1041" width="13" style="111" customWidth="1"/>
    <col min="1042" max="1043" width="11" style="111" bestFit="1" customWidth="1"/>
    <col min="1044" max="1044" width="11.7109375" style="111" customWidth="1"/>
    <col min="1045" max="1280" width="8.85546875" style="111"/>
    <col min="1281" max="1281" width="18.85546875" style="111" customWidth="1"/>
    <col min="1282" max="1282" width="13.28515625" style="111" customWidth="1"/>
    <col min="1283" max="1283" width="12.85546875" style="111" customWidth="1"/>
    <col min="1284" max="1284" width="14.42578125" style="111" customWidth="1"/>
    <col min="1285" max="1285" width="11" style="111" bestFit="1" customWidth="1"/>
    <col min="1286" max="1287" width="11" style="111" customWidth="1"/>
    <col min="1288" max="1288" width="10.42578125" style="111" customWidth="1"/>
    <col min="1289" max="1289" width="16.28515625" style="111" customWidth="1"/>
    <col min="1290" max="1290" width="17.42578125" style="111" customWidth="1"/>
    <col min="1291" max="1291" width="13" style="111" customWidth="1"/>
    <col min="1292" max="1292" width="10.140625" style="111" customWidth="1"/>
    <col min="1293" max="1293" width="13" style="111" customWidth="1"/>
    <col min="1294" max="1294" width="11" style="111" customWidth="1"/>
    <col min="1295" max="1295" width="16.28515625" style="111" customWidth="1"/>
    <col min="1296" max="1297" width="13" style="111" customWidth="1"/>
    <col min="1298" max="1299" width="11" style="111" bestFit="1" customWidth="1"/>
    <col min="1300" max="1300" width="11.7109375" style="111" customWidth="1"/>
    <col min="1301" max="1536" width="8.85546875" style="111"/>
    <col min="1537" max="1537" width="18.85546875" style="111" customWidth="1"/>
    <col min="1538" max="1538" width="13.28515625" style="111" customWidth="1"/>
    <col min="1539" max="1539" width="12.85546875" style="111" customWidth="1"/>
    <col min="1540" max="1540" width="14.42578125" style="111" customWidth="1"/>
    <col min="1541" max="1541" width="11" style="111" bestFit="1" customWidth="1"/>
    <col min="1542" max="1543" width="11" style="111" customWidth="1"/>
    <col min="1544" max="1544" width="10.42578125" style="111" customWidth="1"/>
    <col min="1545" max="1545" width="16.28515625" style="111" customWidth="1"/>
    <col min="1546" max="1546" width="17.42578125" style="111" customWidth="1"/>
    <col min="1547" max="1547" width="13" style="111" customWidth="1"/>
    <col min="1548" max="1548" width="10.140625" style="111" customWidth="1"/>
    <col min="1549" max="1549" width="13" style="111" customWidth="1"/>
    <col min="1550" max="1550" width="11" style="111" customWidth="1"/>
    <col min="1551" max="1551" width="16.28515625" style="111" customWidth="1"/>
    <col min="1552" max="1553" width="13" style="111" customWidth="1"/>
    <col min="1554" max="1555" width="11" style="111" bestFit="1" customWidth="1"/>
    <col min="1556" max="1556" width="11.7109375" style="111" customWidth="1"/>
    <col min="1557" max="1792" width="8.85546875" style="111"/>
    <col min="1793" max="1793" width="18.85546875" style="111" customWidth="1"/>
    <col min="1794" max="1794" width="13.28515625" style="111" customWidth="1"/>
    <col min="1795" max="1795" width="12.85546875" style="111" customWidth="1"/>
    <col min="1796" max="1796" width="14.42578125" style="111" customWidth="1"/>
    <col min="1797" max="1797" width="11" style="111" bestFit="1" customWidth="1"/>
    <col min="1798" max="1799" width="11" style="111" customWidth="1"/>
    <col min="1800" max="1800" width="10.42578125" style="111" customWidth="1"/>
    <col min="1801" max="1801" width="16.28515625" style="111" customWidth="1"/>
    <col min="1802" max="1802" width="17.42578125" style="111" customWidth="1"/>
    <col min="1803" max="1803" width="13" style="111" customWidth="1"/>
    <col min="1804" max="1804" width="10.140625" style="111" customWidth="1"/>
    <col min="1805" max="1805" width="13" style="111" customWidth="1"/>
    <col min="1806" max="1806" width="11" style="111" customWidth="1"/>
    <col min="1807" max="1807" width="16.28515625" style="111" customWidth="1"/>
    <col min="1808" max="1809" width="13" style="111" customWidth="1"/>
    <col min="1810" max="1811" width="11" style="111" bestFit="1" customWidth="1"/>
    <col min="1812" max="1812" width="11.7109375" style="111" customWidth="1"/>
    <col min="1813" max="2048" width="8.85546875" style="111"/>
    <col min="2049" max="2049" width="18.85546875" style="111" customWidth="1"/>
    <col min="2050" max="2050" width="13.28515625" style="111" customWidth="1"/>
    <col min="2051" max="2051" width="12.85546875" style="111" customWidth="1"/>
    <col min="2052" max="2052" width="14.42578125" style="111" customWidth="1"/>
    <col min="2053" max="2053" width="11" style="111" bestFit="1" customWidth="1"/>
    <col min="2054" max="2055" width="11" style="111" customWidth="1"/>
    <col min="2056" max="2056" width="10.42578125" style="111" customWidth="1"/>
    <col min="2057" max="2057" width="16.28515625" style="111" customWidth="1"/>
    <col min="2058" max="2058" width="17.42578125" style="111" customWidth="1"/>
    <col min="2059" max="2059" width="13" style="111" customWidth="1"/>
    <col min="2060" max="2060" width="10.140625" style="111" customWidth="1"/>
    <col min="2061" max="2061" width="13" style="111" customWidth="1"/>
    <col min="2062" max="2062" width="11" style="111" customWidth="1"/>
    <col min="2063" max="2063" width="16.28515625" style="111" customWidth="1"/>
    <col min="2064" max="2065" width="13" style="111" customWidth="1"/>
    <col min="2066" max="2067" width="11" style="111" bestFit="1" customWidth="1"/>
    <col min="2068" max="2068" width="11.7109375" style="111" customWidth="1"/>
    <col min="2069" max="2304" width="8.85546875" style="111"/>
    <col min="2305" max="2305" width="18.85546875" style="111" customWidth="1"/>
    <col min="2306" max="2306" width="13.28515625" style="111" customWidth="1"/>
    <col min="2307" max="2307" width="12.85546875" style="111" customWidth="1"/>
    <col min="2308" max="2308" width="14.42578125" style="111" customWidth="1"/>
    <col min="2309" max="2309" width="11" style="111" bestFit="1" customWidth="1"/>
    <col min="2310" max="2311" width="11" style="111" customWidth="1"/>
    <col min="2312" max="2312" width="10.42578125" style="111" customWidth="1"/>
    <col min="2313" max="2313" width="16.28515625" style="111" customWidth="1"/>
    <col min="2314" max="2314" width="17.42578125" style="111" customWidth="1"/>
    <col min="2315" max="2315" width="13" style="111" customWidth="1"/>
    <col min="2316" max="2316" width="10.140625" style="111" customWidth="1"/>
    <col min="2317" max="2317" width="13" style="111" customWidth="1"/>
    <col min="2318" max="2318" width="11" style="111" customWidth="1"/>
    <col min="2319" max="2319" width="16.28515625" style="111" customWidth="1"/>
    <col min="2320" max="2321" width="13" style="111" customWidth="1"/>
    <col min="2322" max="2323" width="11" style="111" bestFit="1" customWidth="1"/>
    <col min="2324" max="2324" width="11.7109375" style="111" customWidth="1"/>
    <col min="2325" max="2560" width="8.85546875" style="111"/>
    <col min="2561" max="2561" width="18.85546875" style="111" customWidth="1"/>
    <col min="2562" max="2562" width="13.28515625" style="111" customWidth="1"/>
    <col min="2563" max="2563" width="12.85546875" style="111" customWidth="1"/>
    <col min="2564" max="2564" width="14.42578125" style="111" customWidth="1"/>
    <col min="2565" max="2565" width="11" style="111" bestFit="1" customWidth="1"/>
    <col min="2566" max="2567" width="11" style="111" customWidth="1"/>
    <col min="2568" max="2568" width="10.42578125" style="111" customWidth="1"/>
    <col min="2569" max="2569" width="16.28515625" style="111" customWidth="1"/>
    <col min="2570" max="2570" width="17.42578125" style="111" customWidth="1"/>
    <col min="2571" max="2571" width="13" style="111" customWidth="1"/>
    <col min="2572" max="2572" width="10.140625" style="111" customWidth="1"/>
    <col min="2573" max="2573" width="13" style="111" customWidth="1"/>
    <col min="2574" max="2574" width="11" style="111" customWidth="1"/>
    <col min="2575" max="2575" width="16.28515625" style="111" customWidth="1"/>
    <col min="2576" max="2577" width="13" style="111" customWidth="1"/>
    <col min="2578" max="2579" width="11" style="111" bestFit="1" customWidth="1"/>
    <col min="2580" max="2580" width="11.7109375" style="111" customWidth="1"/>
    <col min="2581" max="2816" width="8.85546875" style="111"/>
    <col min="2817" max="2817" width="18.85546875" style="111" customWidth="1"/>
    <col min="2818" max="2818" width="13.28515625" style="111" customWidth="1"/>
    <col min="2819" max="2819" width="12.85546875" style="111" customWidth="1"/>
    <col min="2820" max="2820" width="14.42578125" style="111" customWidth="1"/>
    <col min="2821" max="2821" width="11" style="111" bestFit="1" customWidth="1"/>
    <col min="2822" max="2823" width="11" style="111" customWidth="1"/>
    <col min="2824" max="2824" width="10.42578125" style="111" customWidth="1"/>
    <col min="2825" max="2825" width="16.28515625" style="111" customWidth="1"/>
    <col min="2826" max="2826" width="17.42578125" style="111" customWidth="1"/>
    <col min="2827" max="2827" width="13" style="111" customWidth="1"/>
    <col min="2828" max="2828" width="10.140625" style="111" customWidth="1"/>
    <col min="2829" max="2829" width="13" style="111" customWidth="1"/>
    <col min="2830" max="2830" width="11" style="111" customWidth="1"/>
    <col min="2831" max="2831" width="16.28515625" style="111" customWidth="1"/>
    <col min="2832" max="2833" width="13" style="111" customWidth="1"/>
    <col min="2834" max="2835" width="11" style="111" bestFit="1" customWidth="1"/>
    <col min="2836" max="2836" width="11.7109375" style="111" customWidth="1"/>
    <col min="2837" max="3072" width="8.85546875" style="111"/>
    <col min="3073" max="3073" width="18.85546875" style="111" customWidth="1"/>
    <col min="3074" max="3074" width="13.28515625" style="111" customWidth="1"/>
    <col min="3075" max="3075" width="12.85546875" style="111" customWidth="1"/>
    <col min="3076" max="3076" width="14.42578125" style="111" customWidth="1"/>
    <col min="3077" max="3077" width="11" style="111" bestFit="1" customWidth="1"/>
    <col min="3078" max="3079" width="11" style="111" customWidth="1"/>
    <col min="3080" max="3080" width="10.42578125" style="111" customWidth="1"/>
    <col min="3081" max="3081" width="16.28515625" style="111" customWidth="1"/>
    <col min="3082" max="3082" width="17.42578125" style="111" customWidth="1"/>
    <col min="3083" max="3083" width="13" style="111" customWidth="1"/>
    <col min="3084" max="3084" width="10.140625" style="111" customWidth="1"/>
    <col min="3085" max="3085" width="13" style="111" customWidth="1"/>
    <col min="3086" max="3086" width="11" style="111" customWidth="1"/>
    <col min="3087" max="3087" width="16.28515625" style="111" customWidth="1"/>
    <col min="3088" max="3089" width="13" style="111" customWidth="1"/>
    <col min="3090" max="3091" width="11" style="111" bestFit="1" customWidth="1"/>
    <col min="3092" max="3092" width="11.7109375" style="111" customWidth="1"/>
    <col min="3093" max="3328" width="8.85546875" style="111"/>
    <col min="3329" max="3329" width="18.85546875" style="111" customWidth="1"/>
    <col min="3330" max="3330" width="13.28515625" style="111" customWidth="1"/>
    <col min="3331" max="3331" width="12.85546875" style="111" customWidth="1"/>
    <col min="3332" max="3332" width="14.42578125" style="111" customWidth="1"/>
    <col min="3333" max="3333" width="11" style="111" bestFit="1" customWidth="1"/>
    <col min="3334" max="3335" width="11" style="111" customWidth="1"/>
    <col min="3336" max="3336" width="10.42578125" style="111" customWidth="1"/>
    <col min="3337" max="3337" width="16.28515625" style="111" customWidth="1"/>
    <col min="3338" max="3338" width="17.42578125" style="111" customWidth="1"/>
    <col min="3339" max="3339" width="13" style="111" customWidth="1"/>
    <col min="3340" max="3340" width="10.140625" style="111" customWidth="1"/>
    <col min="3341" max="3341" width="13" style="111" customWidth="1"/>
    <col min="3342" max="3342" width="11" style="111" customWidth="1"/>
    <col min="3343" max="3343" width="16.28515625" style="111" customWidth="1"/>
    <col min="3344" max="3345" width="13" style="111" customWidth="1"/>
    <col min="3346" max="3347" width="11" style="111" bestFit="1" customWidth="1"/>
    <col min="3348" max="3348" width="11.7109375" style="111" customWidth="1"/>
    <col min="3349" max="3584" width="8.85546875" style="111"/>
    <col min="3585" max="3585" width="18.85546875" style="111" customWidth="1"/>
    <col min="3586" max="3586" width="13.28515625" style="111" customWidth="1"/>
    <col min="3587" max="3587" width="12.85546875" style="111" customWidth="1"/>
    <col min="3588" max="3588" width="14.42578125" style="111" customWidth="1"/>
    <col min="3589" max="3589" width="11" style="111" bestFit="1" customWidth="1"/>
    <col min="3590" max="3591" width="11" style="111" customWidth="1"/>
    <col min="3592" max="3592" width="10.42578125" style="111" customWidth="1"/>
    <col min="3593" max="3593" width="16.28515625" style="111" customWidth="1"/>
    <col min="3594" max="3594" width="17.42578125" style="111" customWidth="1"/>
    <col min="3595" max="3595" width="13" style="111" customWidth="1"/>
    <col min="3596" max="3596" width="10.140625" style="111" customWidth="1"/>
    <col min="3597" max="3597" width="13" style="111" customWidth="1"/>
    <col min="3598" max="3598" width="11" style="111" customWidth="1"/>
    <col min="3599" max="3599" width="16.28515625" style="111" customWidth="1"/>
    <col min="3600" max="3601" width="13" style="111" customWidth="1"/>
    <col min="3602" max="3603" width="11" style="111" bestFit="1" customWidth="1"/>
    <col min="3604" max="3604" width="11.7109375" style="111" customWidth="1"/>
    <col min="3605" max="3840" width="8.85546875" style="111"/>
    <col min="3841" max="3841" width="18.85546875" style="111" customWidth="1"/>
    <col min="3842" max="3842" width="13.28515625" style="111" customWidth="1"/>
    <col min="3843" max="3843" width="12.85546875" style="111" customWidth="1"/>
    <col min="3844" max="3844" width="14.42578125" style="111" customWidth="1"/>
    <col min="3845" max="3845" width="11" style="111" bestFit="1" customWidth="1"/>
    <col min="3846" max="3847" width="11" style="111" customWidth="1"/>
    <col min="3848" max="3848" width="10.42578125" style="111" customWidth="1"/>
    <col min="3849" max="3849" width="16.28515625" style="111" customWidth="1"/>
    <col min="3850" max="3850" width="17.42578125" style="111" customWidth="1"/>
    <col min="3851" max="3851" width="13" style="111" customWidth="1"/>
    <col min="3852" max="3852" width="10.140625" style="111" customWidth="1"/>
    <col min="3853" max="3853" width="13" style="111" customWidth="1"/>
    <col min="3854" max="3854" width="11" style="111" customWidth="1"/>
    <col min="3855" max="3855" width="16.28515625" style="111" customWidth="1"/>
    <col min="3856" max="3857" width="13" style="111" customWidth="1"/>
    <col min="3858" max="3859" width="11" style="111" bestFit="1" customWidth="1"/>
    <col min="3860" max="3860" width="11.7109375" style="111" customWidth="1"/>
    <col min="3861" max="4096" width="8.85546875" style="111"/>
    <col min="4097" max="4097" width="18.85546875" style="111" customWidth="1"/>
    <col min="4098" max="4098" width="13.28515625" style="111" customWidth="1"/>
    <col min="4099" max="4099" width="12.85546875" style="111" customWidth="1"/>
    <col min="4100" max="4100" width="14.42578125" style="111" customWidth="1"/>
    <col min="4101" max="4101" width="11" style="111" bestFit="1" customWidth="1"/>
    <col min="4102" max="4103" width="11" style="111" customWidth="1"/>
    <col min="4104" max="4104" width="10.42578125" style="111" customWidth="1"/>
    <col min="4105" max="4105" width="16.28515625" style="111" customWidth="1"/>
    <col min="4106" max="4106" width="17.42578125" style="111" customWidth="1"/>
    <col min="4107" max="4107" width="13" style="111" customWidth="1"/>
    <col min="4108" max="4108" width="10.140625" style="111" customWidth="1"/>
    <col min="4109" max="4109" width="13" style="111" customWidth="1"/>
    <col min="4110" max="4110" width="11" style="111" customWidth="1"/>
    <col min="4111" max="4111" width="16.28515625" style="111" customWidth="1"/>
    <col min="4112" max="4113" width="13" style="111" customWidth="1"/>
    <col min="4114" max="4115" width="11" style="111" bestFit="1" customWidth="1"/>
    <col min="4116" max="4116" width="11.7109375" style="111" customWidth="1"/>
    <col min="4117" max="4352" width="8.85546875" style="111"/>
    <col min="4353" max="4353" width="18.85546875" style="111" customWidth="1"/>
    <col min="4354" max="4354" width="13.28515625" style="111" customWidth="1"/>
    <col min="4355" max="4355" width="12.85546875" style="111" customWidth="1"/>
    <col min="4356" max="4356" width="14.42578125" style="111" customWidth="1"/>
    <col min="4357" max="4357" width="11" style="111" bestFit="1" customWidth="1"/>
    <col min="4358" max="4359" width="11" style="111" customWidth="1"/>
    <col min="4360" max="4360" width="10.42578125" style="111" customWidth="1"/>
    <col min="4361" max="4361" width="16.28515625" style="111" customWidth="1"/>
    <col min="4362" max="4362" width="17.42578125" style="111" customWidth="1"/>
    <col min="4363" max="4363" width="13" style="111" customWidth="1"/>
    <col min="4364" max="4364" width="10.140625" style="111" customWidth="1"/>
    <col min="4365" max="4365" width="13" style="111" customWidth="1"/>
    <col min="4366" max="4366" width="11" style="111" customWidth="1"/>
    <col min="4367" max="4367" width="16.28515625" style="111" customWidth="1"/>
    <col min="4368" max="4369" width="13" style="111" customWidth="1"/>
    <col min="4370" max="4371" width="11" style="111" bestFit="1" customWidth="1"/>
    <col min="4372" max="4372" width="11.7109375" style="111" customWidth="1"/>
    <col min="4373" max="4608" width="8.85546875" style="111"/>
    <col min="4609" max="4609" width="18.85546875" style="111" customWidth="1"/>
    <col min="4610" max="4610" width="13.28515625" style="111" customWidth="1"/>
    <col min="4611" max="4611" width="12.85546875" style="111" customWidth="1"/>
    <col min="4612" max="4612" width="14.42578125" style="111" customWidth="1"/>
    <col min="4613" max="4613" width="11" style="111" bestFit="1" customWidth="1"/>
    <col min="4614" max="4615" width="11" style="111" customWidth="1"/>
    <col min="4616" max="4616" width="10.42578125" style="111" customWidth="1"/>
    <col min="4617" max="4617" width="16.28515625" style="111" customWidth="1"/>
    <col min="4618" max="4618" width="17.42578125" style="111" customWidth="1"/>
    <col min="4619" max="4619" width="13" style="111" customWidth="1"/>
    <col min="4620" max="4620" width="10.140625" style="111" customWidth="1"/>
    <col min="4621" max="4621" width="13" style="111" customWidth="1"/>
    <col min="4622" max="4622" width="11" style="111" customWidth="1"/>
    <col min="4623" max="4623" width="16.28515625" style="111" customWidth="1"/>
    <col min="4624" max="4625" width="13" style="111" customWidth="1"/>
    <col min="4626" max="4627" width="11" style="111" bestFit="1" customWidth="1"/>
    <col min="4628" max="4628" width="11.7109375" style="111" customWidth="1"/>
    <col min="4629" max="4864" width="8.85546875" style="111"/>
    <col min="4865" max="4865" width="18.85546875" style="111" customWidth="1"/>
    <col min="4866" max="4866" width="13.28515625" style="111" customWidth="1"/>
    <col min="4867" max="4867" width="12.85546875" style="111" customWidth="1"/>
    <col min="4868" max="4868" width="14.42578125" style="111" customWidth="1"/>
    <col min="4869" max="4869" width="11" style="111" bestFit="1" customWidth="1"/>
    <col min="4870" max="4871" width="11" style="111" customWidth="1"/>
    <col min="4872" max="4872" width="10.42578125" style="111" customWidth="1"/>
    <col min="4873" max="4873" width="16.28515625" style="111" customWidth="1"/>
    <col min="4874" max="4874" width="17.42578125" style="111" customWidth="1"/>
    <col min="4875" max="4875" width="13" style="111" customWidth="1"/>
    <col min="4876" max="4876" width="10.140625" style="111" customWidth="1"/>
    <col min="4877" max="4877" width="13" style="111" customWidth="1"/>
    <col min="4878" max="4878" width="11" style="111" customWidth="1"/>
    <col min="4879" max="4879" width="16.28515625" style="111" customWidth="1"/>
    <col min="4880" max="4881" width="13" style="111" customWidth="1"/>
    <col min="4882" max="4883" width="11" style="111" bestFit="1" customWidth="1"/>
    <col min="4884" max="4884" width="11.7109375" style="111" customWidth="1"/>
    <col min="4885" max="5120" width="8.85546875" style="111"/>
    <col min="5121" max="5121" width="18.85546875" style="111" customWidth="1"/>
    <col min="5122" max="5122" width="13.28515625" style="111" customWidth="1"/>
    <col min="5123" max="5123" width="12.85546875" style="111" customWidth="1"/>
    <col min="5124" max="5124" width="14.42578125" style="111" customWidth="1"/>
    <col min="5125" max="5125" width="11" style="111" bestFit="1" customWidth="1"/>
    <col min="5126" max="5127" width="11" style="111" customWidth="1"/>
    <col min="5128" max="5128" width="10.42578125" style="111" customWidth="1"/>
    <col min="5129" max="5129" width="16.28515625" style="111" customWidth="1"/>
    <col min="5130" max="5130" width="17.42578125" style="111" customWidth="1"/>
    <col min="5131" max="5131" width="13" style="111" customWidth="1"/>
    <col min="5132" max="5132" width="10.140625" style="111" customWidth="1"/>
    <col min="5133" max="5133" width="13" style="111" customWidth="1"/>
    <col min="5134" max="5134" width="11" style="111" customWidth="1"/>
    <col min="5135" max="5135" width="16.28515625" style="111" customWidth="1"/>
    <col min="5136" max="5137" width="13" style="111" customWidth="1"/>
    <col min="5138" max="5139" width="11" style="111" bestFit="1" customWidth="1"/>
    <col min="5140" max="5140" width="11.7109375" style="111" customWidth="1"/>
    <col min="5141" max="5376" width="8.85546875" style="111"/>
    <col min="5377" max="5377" width="18.85546875" style="111" customWidth="1"/>
    <col min="5378" max="5378" width="13.28515625" style="111" customWidth="1"/>
    <col min="5379" max="5379" width="12.85546875" style="111" customWidth="1"/>
    <col min="5380" max="5380" width="14.42578125" style="111" customWidth="1"/>
    <col min="5381" max="5381" width="11" style="111" bestFit="1" customWidth="1"/>
    <col min="5382" max="5383" width="11" style="111" customWidth="1"/>
    <col min="5384" max="5384" width="10.42578125" style="111" customWidth="1"/>
    <col min="5385" max="5385" width="16.28515625" style="111" customWidth="1"/>
    <col min="5386" max="5386" width="17.42578125" style="111" customWidth="1"/>
    <col min="5387" max="5387" width="13" style="111" customWidth="1"/>
    <col min="5388" max="5388" width="10.140625" style="111" customWidth="1"/>
    <col min="5389" max="5389" width="13" style="111" customWidth="1"/>
    <col min="5390" max="5390" width="11" style="111" customWidth="1"/>
    <col min="5391" max="5391" width="16.28515625" style="111" customWidth="1"/>
    <col min="5392" max="5393" width="13" style="111" customWidth="1"/>
    <col min="5394" max="5395" width="11" style="111" bestFit="1" customWidth="1"/>
    <col min="5396" max="5396" width="11.7109375" style="111" customWidth="1"/>
    <col min="5397" max="5632" width="8.85546875" style="111"/>
    <col min="5633" max="5633" width="18.85546875" style="111" customWidth="1"/>
    <col min="5634" max="5634" width="13.28515625" style="111" customWidth="1"/>
    <col min="5635" max="5635" width="12.85546875" style="111" customWidth="1"/>
    <col min="5636" max="5636" width="14.42578125" style="111" customWidth="1"/>
    <col min="5637" max="5637" width="11" style="111" bestFit="1" customWidth="1"/>
    <col min="5638" max="5639" width="11" style="111" customWidth="1"/>
    <col min="5640" max="5640" width="10.42578125" style="111" customWidth="1"/>
    <col min="5641" max="5641" width="16.28515625" style="111" customWidth="1"/>
    <col min="5642" max="5642" width="17.42578125" style="111" customWidth="1"/>
    <col min="5643" max="5643" width="13" style="111" customWidth="1"/>
    <col min="5644" max="5644" width="10.140625" style="111" customWidth="1"/>
    <col min="5645" max="5645" width="13" style="111" customWidth="1"/>
    <col min="5646" max="5646" width="11" style="111" customWidth="1"/>
    <col min="5647" max="5647" width="16.28515625" style="111" customWidth="1"/>
    <col min="5648" max="5649" width="13" style="111" customWidth="1"/>
    <col min="5650" max="5651" width="11" style="111" bestFit="1" customWidth="1"/>
    <col min="5652" max="5652" width="11.7109375" style="111" customWidth="1"/>
    <col min="5653" max="5888" width="8.85546875" style="111"/>
    <col min="5889" max="5889" width="18.85546875" style="111" customWidth="1"/>
    <col min="5890" max="5890" width="13.28515625" style="111" customWidth="1"/>
    <col min="5891" max="5891" width="12.85546875" style="111" customWidth="1"/>
    <col min="5892" max="5892" width="14.42578125" style="111" customWidth="1"/>
    <col min="5893" max="5893" width="11" style="111" bestFit="1" customWidth="1"/>
    <col min="5894" max="5895" width="11" style="111" customWidth="1"/>
    <col min="5896" max="5896" width="10.42578125" style="111" customWidth="1"/>
    <col min="5897" max="5897" width="16.28515625" style="111" customWidth="1"/>
    <col min="5898" max="5898" width="17.42578125" style="111" customWidth="1"/>
    <col min="5899" max="5899" width="13" style="111" customWidth="1"/>
    <col min="5900" max="5900" width="10.140625" style="111" customWidth="1"/>
    <col min="5901" max="5901" width="13" style="111" customWidth="1"/>
    <col min="5902" max="5902" width="11" style="111" customWidth="1"/>
    <col min="5903" max="5903" width="16.28515625" style="111" customWidth="1"/>
    <col min="5904" max="5905" width="13" style="111" customWidth="1"/>
    <col min="5906" max="5907" width="11" style="111" bestFit="1" customWidth="1"/>
    <col min="5908" max="5908" width="11.7109375" style="111" customWidth="1"/>
    <col min="5909" max="6144" width="8.85546875" style="111"/>
    <col min="6145" max="6145" width="18.85546875" style="111" customWidth="1"/>
    <col min="6146" max="6146" width="13.28515625" style="111" customWidth="1"/>
    <col min="6147" max="6147" width="12.85546875" style="111" customWidth="1"/>
    <col min="6148" max="6148" width="14.42578125" style="111" customWidth="1"/>
    <col min="6149" max="6149" width="11" style="111" bestFit="1" customWidth="1"/>
    <col min="6150" max="6151" width="11" style="111" customWidth="1"/>
    <col min="6152" max="6152" width="10.42578125" style="111" customWidth="1"/>
    <col min="6153" max="6153" width="16.28515625" style="111" customWidth="1"/>
    <col min="6154" max="6154" width="17.42578125" style="111" customWidth="1"/>
    <col min="6155" max="6155" width="13" style="111" customWidth="1"/>
    <col min="6156" max="6156" width="10.140625" style="111" customWidth="1"/>
    <col min="6157" max="6157" width="13" style="111" customWidth="1"/>
    <col min="6158" max="6158" width="11" style="111" customWidth="1"/>
    <col min="6159" max="6159" width="16.28515625" style="111" customWidth="1"/>
    <col min="6160" max="6161" width="13" style="111" customWidth="1"/>
    <col min="6162" max="6163" width="11" style="111" bestFit="1" customWidth="1"/>
    <col min="6164" max="6164" width="11.7109375" style="111" customWidth="1"/>
    <col min="6165" max="6400" width="8.85546875" style="111"/>
    <col min="6401" max="6401" width="18.85546875" style="111" customWidth="1"/>
    <col min="6402" max="6402" width="13.28515625" style="111" customWidth="1"/>
    <col min="6403" max="6403" width="12.85546875" style="111" customWidth="1"/>
    <col min="6404" max="6404" width="14.42578125" style="111" customWidth="1"/>
    <col min="6405" max="6405" width="11" style="111" bestFit="1" customWidth="1"/>
    <col min="6406" max="6407" width="11" style="111" customWidth="1"/>
    <col min="6408" max="6408" width="10.42578125" style="111" customWidth="1"/>
    <col min="6409" max="6409" width="16.28515625" style="111" customWidth="1"/>
    <col min="6410" max="6410" width="17.42578125" style="111" customWidth="1"/>
    <col min="6411" max="6411" width="13" style="111" customWidth="1"/>
    <col min="6412" max="6412" width="10.140625" style="111" customWidth="1"/>
    <col min="6413" max="6413" width="13" style="111" customWidth="1"/>
    <col min="6414" max="6414" width="11" style="111" customWidth="1"/>
    <col min="6415" max="6415" width="16.28515625" style="111" customWidth="1"/>
    <col min="6416" max="6417" width="13" style="111" customWidth="1"/>
    <col min="6418" max="6419" width="11" style="111" bestFit="1" customWidth="1"/>
    <col min="6420" max="6420" width="11.7109375" style="111" customWidth="1"/>
    <col min="6421" max="6656" width="8.85546875" style="111"/>
    <col min="6657" max="6657" width="18.85546875" style="111" customWidth="1"/>
    <col min="6658" max="6658" width="13.28515625" style="111" customWidth="1"/>
    <col min="6659" max="6659" width="12.85546875" style="111" customWidth="1"/>
    <col min="6660" max="6660" width="14.42578125" style="111" customWidth="1"/>
    <col min="6661" max="6661" width="11" style="111" bestFit="1" customWidth="1"/>
    <col min="6662" max="6663" width="11" style="111" customWidth="1"/>
    <col min="6664" max="6664" width="10.42578125" style="111" customWidth="1"/>
    <col min="6665" max="6665" width="16.28515625" style="111" customWidth="1"/>
    <col min="6666" max="6666" width="17.42578125" style="111" customWidth="1"/>
    <col min="6667" max="6667" width="13" style="111" customWidth="1"/>
    <col min="6668" max="6668" width="10.140625" style="111" customWidth="1"/>
    <col min="6669" max="6669" width="13" style="111" customWidth="1"/>
    <col min="6670" max="6670" width="11" style="111" customWidth="1"/>
    <col min="6671" max="6671" width="16.28515625" style="111" customWidth="1"/>
    <col min="6672" max="6673" width="13" style="111" customWidth="1"/>
    <col min="6674" max="6675" width="11" style="111" bestFit="1" customWidth="1"/>
    <col min="6676" max="6676" width="11.7109375" style="111" customWidth="1"/>
    <col min="6677" max="6912" width="8.85546875" style="111"/>
    <col min="6913" max="6913" width="18.85546875" style="111" customWidth="1"/>
    <col min="6914" max="6914" width="13.28515625" style="111" customWidth="1"/>
    <col min="6915" max="6915" width="12.85546875" style="111" customWidth="1"/>
    <col min="6916" max="6916" width="14.42578125" style="111" customWidth="1"/>
    <col min="6917" max="6917" width="11" style="111" bestFit="1" customWidth="1"/>
    <col min="6918" max="6919" width="11" style="111" customWidth="1"/>
    <col min="6920" max="6920" width="10.42578125" style="111" customWidth="1"/>
    <col min="6921" max="6921" width="16.28515625" style="111" customWidth="1"/>
    <col min="6922" max="6922" width="17.42578125" style="111" customWidth="1"/>
    <col min="6923" max="6923" width="13" style="111" customWidth="1"/>
    <col min="6924" max="6924" width="10.140625" style="111" customWidth="1"/>
    <col min="6925" max="6925" width="13" style="111" customWidth="1"/>
    <col min="6926" max="6926" width="11" style="111" customWidth="1"/>
    <col min="6927" max="6927" width="16.28515625" style="111" customWidth="1"/>
    <col min="6928" max="6929" width="13" style="111" customWidth="1"/>
    <col min="6930" max="6931" width="11" style="111" bestFit="1" customWidth="1"/>
    <col min="6932" max="6932" width="11.7109375" style="111" customWidth="1"/>
    <col min="6933" max="7168" width="8.85546875" style="111"/>
    <col min="7169" max="7169" width="18.85546875" style="111" customWidth="1"/>
    <col min="7170" max="7170" width="13.28515625" style="111" customWidth="1"/>
    <col min="7171" max="7171" width="12.85546875" style="111" customWidth="1"/>
    <col min="7172" max="7172" width="14.42578125" style="111" customWidth="1"/>
    <col min="7173" max="7173" width="11" style="111" bestFit="1" customWidth="1"/>
    <col min="7174" max="7175" width="11" style="111" customWidth="1"/>
    <col min="7176" max="7176" width="10.42578125" style="111" customWidth="1"/>
    <col min="7177" max="7177" width="16.28515625" style="111" customWidth="1"/>
    <col min="7178" max="7178" width="17.42578125" style="111" customWidth="1"/>
    <col min="7179" max="7179" width="13" style="111" customWidth="1"/>
    <col min="7180" max="7180" width="10.140625" style="111" customWidth="1"/>
    <col min="7181" max="7181" width="13" style="111" customWidth="1"/>
    <col min="7182" max="7182" width="11" style="111" customWidth="1"/>
    <col min="7183" max="7183" width="16.28515625" style="111" customWidth="1"/>
    <col min="7184" max="7185" width="13" style="111" customWidth="1"/>
    <col min="7186" max="7187" width="11" style="111" bestFit="1" customWidth="1"/>
    <col min="7188" max="7188" width="11.7109375" style="111" customWidth="1"/>
    <col min="7189" max="7424" width="8.85546875" style="111"/>
    <col min="7425" max="7425" width="18.85546875" style="111" customWidth="1"/>
    <col min="7426" max="7426" width="13.28515625" style="111" customWidth="1"/>
    <col min="7427" max="7427" width="12.85546875" style="111" customWidth="1"/>
    <col min="7428" max="7428" width="14.42578125" style="111" customWidth="1"/>
    <col min="7429" max="7429" width="11" style="111" bestFit="1" customWidth="1"/>
    <col min="7430" max="7431" width="11" style="111" customWidth="1"/>
    <col min="7432" max="7432" width="10.42578125" style="111" customWidth="1"/>
    <col min="7433" max="7433" width="16.28515625" style="111" customWidth="1"/>
    <col min="7434" max="7434" width="17.42578125" style="111" customWidth="1"/>
    <col min="7435" max="7435" width="13" style="111" customWidth="1"/>
    <col min="7436" max="7436" width="10.140625" style="111" customWidth="1"/>
    <col min="7437" max="7437" width="13" style="111" customWidth="1"/>
    <col min="7438" max="7438" width="11" style="111" customWidth="1"/>
    <col min="7439" max="7439" width="16.28515625" style="111" customWidth="1"/>
    <col min="7440" max="7441" width="13" style="111" customWidth="1"/>
    <col min="7442" max="7443" width="11" style="111" bestFit="1" customWidth="1"/>
    <col min="7444" max="7444" width="11.7109375" style="111" customWidth="1"/>
    <col min="7445" max="7680" width="8.85546875" style="111"/>
    <col min="7681" max="7681" width="18.85546875" style="111" customWidth="1"/>
    <col min="7682" max="7682" width="13.28515625" style="111" customWidth="1"/>
    <col min="7683" max="7683" width="12.85546875" style="111" customWidth="1"/>
    <col min="7684" max="7684" width="14.42578125" style="111" customWidth="1"/>
    <col min="7685" max="7685" width="11" style="111" bestFit="1" customWidth="1"/>
    <col min="7686" max="7687" width="11" style="111" customWidth="1"/>
    <col min="7688" max="7688" width="10.42578125" style="111" customWidth="1"/>
    <col min="7689" max="7689" width="16.28515625" style="111" customWidth="1"/>
    <col min="7690" max="7690" width="17.42578125" style="111" customWidth="1"/>
    <col min="7691" max="7691" width="13" style="111" customWidth="1"/>
    <col min="7692" max="7692" width="10.140625" style="111" customWidth="1"/>
    <col min="7693" max="7693" width="13" style="111" customWidth="1"/>
    <col min="7694" max="7694" width="11" style="111" customWidth="1"/>
    <col min="7695" max="7695" width="16.28515625" style="111" customWidth="1"/>
    <col min="7696" max="7697" width="13" style="111" customWidth="1"/>
    <col min="7698" max="7699" width="11" style="111" bestFit="1" customWidth="1"/>
    <col min="7700" max="7700" width="11.7109375" style="111" customWidth="1"/>
    <col min="7701" max="7936" width="8.85546875" style="111"/>
    <col min="7937" max="7937" width="18.85546875" style="111" customWidth="1"/>
    <col min="7938" max="7938" width="13.28515625" style="111" customWidth="1"/>
    <col min="7939" max="7939" width="12.85546875" style="111" customWidth="1"/>
    <col min="7940" max="7940" width="14.42578125" style="111" customWidth="1"/>
    <col min="7941" max="7941" width="11" style="111" bestFit="1" customWidth="1"/>
    <col min="7942" max="7943" width="11" style="111" customWidth="1"/>
    <col min="7944" max="7944" width="10.42578125" style="111" customWidth="1"/>
    <col min="7945" max="7945" width="16.28515625" style="111" customWidth="1"/>
    <col min="7946" max="7946" width="17.42578125" style="111" customWidth="1"/>
    <col min="7947" max="7947" width="13" style="111" customWidth="1"/>
    <col min="7948" max="7948" width="10.140625" style="111" customWidth="1"/>
    <col min="7949" max="7949" width="13" style="111" customWidth="1"/>
    <col min="7950" max="7950" width="11" style="111" customWidth="1"/>
    <col min="7951" max="7951" width="16.28515625" style="111" customWidth="1"/>
    <col min="7952" max="7953" width="13" style="111" customWidth="1"/>
    <col min="7954" max="7955" width="11" style="111" bestFit="1" customWidth="1"/>
    <col min="7956" max="7956" width="11.7109375" style="111" customWidth="1"/>
    <col min="7957" max="8192" width="8.85546875" style="111"/>
    <col min="8193" max="8193" width="18.85546875" style="111" customWidth="1"/>
    <col min="8194" max="8194" width="13.28515625" style="111" customWidth="1"/>
    <col min="8195" max="8195" width="12.85546875" style="111" customWidth="1"/>
    <col min="8196" max="8196" width="14.42578125" style="111" customWidth="1"/>
    <col min="8197" max="8197" width="11" style="111" bestFit="1" customWidth="1"/>
    <col min="8198" max="8199" width="11" style="111" customWidth="1"/>
    <col min="8200" max="8200" width="10.42578125" style="111" customWidth="1"/>
    <col min="8201" max="8201" width="16.28515625" style="111" customWidth="1"/>
    <col min="8202" max="8202" width="17.42578125" style="111" customWidth="1"/>
    <col min="8203" max="8203" width="13" style="111" customWidth="1"/>
    <col min="8204" max="8204" width="10.140625" style="111" customWidth="1"/>
    <col min="8205" max="8205" width="13" style="111" customWidth="1"/>
    <col min="8206" max="8206" width="11" style="111" customWidth="1"/>
    <col min="8207" max="8207" width="16.28515625" style="111" customWidth="1"/>
    <col min="8208" max="8209" width="13" style="111" customWidth="1"/>
    <col min="8210" max="8211" width="11" style="111" bestFit="1" customWidth="1"/>
    <col min="8212" max="8212" width="11.7109375" style="111" customWidth="1"/>
    <col min="8213" max="8448" width="8.85546875" style="111"/>
    <col min="8449" max="8449" width="18.85546875" style="111" customWidth="1"/>
    <col min="8450" max="8450" width="13.28515625" style="111" customWidth="1"/>
    <col min="8451" max="8451" width="12.85546875" style="111" customWidth="1"/>
    <col min="8452" max="8452" width="14.42578125" style="111" customWidth="1"/>
    <col min="8453" max="8453" width="11" style="111" bestFit="1" customWidth="1"/>
    <col min="8454" max="8455" width="11" style="111" customWidth="1"/>
    <col min="8456" max="8456" width="10.42578125" style="111" customWidth="1"/>
    <col min="8457" max="8457" width="16.28515625" style="111" customWidth="1"/>
    <col min="8458" max="8458" width="17.42578125" style="111" customWidth="1"/>
    <col min="8459" max="8459" width="13" style="111" customWidth="1"/>
    <col min="8460" max="8460" width="10.140625" style="111" customWidth="1"/>
    <col min="8461" max="8461" width="13" style="111" customWidth="1"/>
    <col min="8462" max="8462" width="11" style="111" customWidth="1"/>
    <col min="8463" max="8463" width="16.28515625" style="111" customWidth="1"/>
    <col min="8464" max="8465" width="13" style="111" customWidth="1"/>
    <col min="8466" max="8467" width="11" style="111" bestFit="1" customWidth="1"/>
    <col min="8468" max="8468" width="11.7109375" style="111" customWidth="1"/>
    <col min="8469" max="8704" width="8.85546875" style="111"/>
    <col min="8705" max="8705" width="18.85546875" style="111" customWidth="1"/>
    <col min="8706" max="8706" width="13.28515625" style="111" customWidth="1"/>
    <col min="8707" max="8707" width="12.85546875" style="111" customWidth="1"/>
    <col min="8708" max="8708" width="14.42578125" style="111" customWidth="1"/>
    <col min="8709" max="8709" width="11" style="111" bestFit="1" customWidth="1"/>
    <col min="8710" max="8711" width="11" style="111" customWidth="1"/>
    <col min="8712" max="8712" width="10.42578125" style="111" customWidth="1"/>
    <col min="8713" max="8713" width="16.28515625" style="111" customWidth="1"/>
    <col min="8714" max="8714" width="17.42578125" style="111" customWidth="1"/>
    <col min="8715" max="8715" width="13" style="111" customWidth="1"/>
    <col min="8716" max="8716" width="10.140625" style="111" customWidth="1"/>
    <col min="8717" max="8717" width="13" style="111" customWidth="1"/>
    <col min="8718" max="8718" width="11" style="111" customWidth="1"/>
    <col min="8719" max="8719" width="16.28515625" style="111" customWidth="1"/>
    <col min="8720" max="8721" width="13" style="111" customWidth="1"/>
    <col min="8722" max="8723" width="11" style="111" bestFit="1" customWidth="1"/>
    <col min="8724" max="8724" width="11.7109375" style="111" customWidth="1"/>
    <col min="8725" max="8960" width="8.85546875" style="111"/>
    <col min="8961" max="8961" width="18.85546875" style="111" customWidth="1"/>
    <col min="8962" max="8962" width="13.28515625" style="111" customWidth="1"/>
    <col min="8963" max="8963" width="12.85546875" style="111" customWidth="1"/>
    <col min="8964" max="8964" width="14.42578125" style="111" customWidth="1"/>
    <col min="8965" max="8965" width="11" style="111" bestFit="1" customWidth="1"/>
    <col min="8966" max="8967" width="11" style="111" customWidth="1"/>
    <col min="8968" max="8968" width="10.42578125" style="111" customWidth="1"/>
    <col min="8969" max="8969" width="16.28515625" style="111" customWidth="1"/>
    <col min="8970" max="8970" width="17.42578125" style="111" customWidth="1"/>
    <col min="8971" max="8971" width="13" style="111" customWidth="1"/>
    <col min="8972" max="8972" width="10.140625" style="111" customWidth="1"/>
    <col min="8973" max="8973" width="13" style="111" customWidth="1"/>
    <col min="8974" max="8974" width="11" style="111" customWidth="1"/>
    <col min="8975" max="8975" width="16.28515625" style="111" customWidth="1"/>
    <col min="8976" max="8977" width="13" style="111" customWidth="1"/>
    <col min="8978" max="8979" width="11" style="111" bestFit="1" customWidth="1"/>
    <col min="8980" max="8980" width="11.7109375" style="111" customWidth="1"/>
    <col min="8981" max="9216" width="8.85546875" style="111"/>
    <col min="9217" max="9217" width="18.85546875" style="111" customWidth="1"/>
    <col min="9218" max="9218" width="13.28515625" style="111" customWidth="1"/>
    <col min="9219" max="9219" width="12.85546875" style="111" customWidth="1"/>
    <col min="9220" max="9220" width="14.42578125" style="111" customWidth="1"/>
    <col min="9221" max="9221" width="11" style="111" bestFit="1" customWidth="1"/>
    <col min="9222" max="9223" width="11" style="111" customWidth="1"/>
    <col min="9224" max="9224" width="10.42578125" style="111" customWidth="1"/>
    <col min="9225" max="9225" width="16.28515625" style="111" customWidth="1"/>
    <col min="9226" max="9226" width="17.42578125" style="111" customWidth="1"/>
    <col min="9227" max="9227" width="13" style="111" customWidth="1"/>
    <col min="9228" max="9228" width="10.140625" style="111" customWidth="1"/>
    <col min="9229" max="9229" width="13" style="111" customWidth="1"/>
    <col min="9230" max="9230" width="11" style="111" customWidth="1"/>
    <col min="9231" max="9231" width="16.28515625" style="111" customWidth="1"/>
    <col min="9232" max="9233" width="13" style="111" customWidth="1"/>
    <col min="9234" max="9235" width="11" style="111" bestFit="1" customWidth="1"/>
    <col min="9236" max="9236" width="11.7109375" style="111" customWidth="1"/>
    <col min="9237" max="9472" width="8.85546875" style="111"/>
    <col min="9473" max="9473" width="18.85546875" style="111" customWidth="1"/>
    <col min="9474" max="9474" width="13.28515625" style="111" customWidth="1"/>
    <col min="9475" max="9475" width="12.85546875" style="111" customWidth="1"/>
    <col min="9476" max="9476" width="14.42578125" style="111" customWidth="1"/>
    <col min="9477" max="9477" width="11" style="111" bestFit="1" customWidth="1"/>
    <col min="9478" max="9479" width="11" style="111" customWidth="1"/>
    <col min="9480" max="9480" width="10.42578125" style="111" customWidth="1"/>
    <col min="9481" max="9481" width="16.28515625" style="111" customWidth="1"/>
    <col min="9482" max="9482" width="17.42578125" style="111" customWidth="1"/>
    <col min="9483" max="9483" width="13" style="111" customWidth="1"/>
    <col min="9484" max="9484" width="10.140625" style="111" customWidth="1"/>
    <col min="9485" max="9485" width="13" style="111" customWidth="1"/>
    <col min="9486" max="9486" width="11" style="111" customWidth="1"/>
    <col min="9487" max="9487" width="16.28515625" style="111" customWidth="1"/>
    <col min="9488" max="9489" width="13" style="111" customWidth="1"/>
    <col min="9490" max="9491" width="11" style="111" bestFit="1" customWidth="1"/>
    <col min="9492" max="9492" width="11.7109375" style="111" customWidth="1"/>
    <col min="9493" max="9728" width="8.85546875" style="111"/>
    <col min="9729" max="9729" width="18.85546875" style="111" customWidth="1"/>
    <col min="9730" max="9730" width="13.28515625" style="111" customWidth="1"/>
    <col min="9731" max="9731" width="12.85546875" style="111" customWidth="1"/>
    <col min="9732" max="9732" width="14.42578125" style="111" customWidth="1"/>
    <col min="9733" max="9733" width="11" style="111" bestFit="1" customWidth="1"/>
    <col min="9734" max="9735" width="11" style="111" customWidth="1"/>
    <col min="9736" max="9736" width="10.42578125" style="111" customWidth="1"/>
    <col min="9737" max="9737" width="16.28515625" style="111" customWidth="1"/>
    <col min="9738" max="9738" width="17.42578125" style="111" customWidth="1"/>
    <col min="9739" max="9739" width="13" style="111" customWidth="1"/>
    <col min="9740" max="9740" width="10.140625" style="111" customWidth="1"/>
    <col min="9741" max="9741" width="13" style="111" customWidth="1"/>
    <col min="9742" max="9742" width="11" style="111" customWidth="1"/>
    <col min="9743" max="9743" width="16.28515625" style="111" customWidth="1"/>
    <col min="9744" max="9745" width="13" style="111" customWidth="1"/>
    <col min="9746" max="9747" width="11" style="111" bestFit="1" customWidth="1"/>
    <col min="9748" max="9748" width="11.7109375" style="111" customWidth="1"/>
    <col min="9749" max="9984" width="8.85546875" style="111"/>
    <col min="9985" max="9985" width="18.85546875" style="111" customWidth="1"/>
    <col min="9986" max="9986" width="13.28515625" style="111" customWidth="1"/>
    <col min="9987" max="9987" width="12.85546875" style="111" customWidth="1"/>
    <col min="9988" max="9988" width="14.42578125" style="111" customWidth="1"/>
    <col min="9989" max="9989" width="11" style="111" bestFit="1" customWidth="1"/>
    <col min="9990" max="9991" width="11" style="111" customWidth="1"/>
    <col min="9992" max="9992" width="10.42578125" style="111" customWidth="1"/>
    <col min="9993" max="9993" width="16.28515625" style="111" customWidth="1"/>
    <col min="9994" max="9994" width="17.42578125" style="111" customWidth="1"/>
    <col min="9995" max="9995" width="13" style="111" customWidth="1"/>
    <col min="9996" max="9996" width="10.140625" style="111" customWidth="1"/>
    <col min="9997" max="9997" width="13" style="111" customWidth="1"/>
    <col min="9998" max="9998" width="11" style="111" customWidth="1"/>
    <col min="9999" max="9999" width="16.28515625" style="111" customWidth="1"/>
    <col min="10000" max="10001" width="13" style="111" customWidth="1"/>
    <col min="10002" max="10003" width="11" style="111" bestFit="1" customWidth="1"/>
    <col min="10004" max="10004" width="11.7109375" style="111" customWidth="1"/>
    <col min="10005" max="10240" width="8.85546875" style="111"/>
    <col min="10241" max="10241" width="18.85546875" style="111" customWidth="1"/>
    <col min="10242" max="10242" width="13.28515625" style="111" customWidth="1"/>
    <col min="10243" max="10243" width="12.85546875" style="111" customWidth="1"/>
    <col min="10244" max="10244" width="14.42578125" style="111" customWidth="1"/>
    <col min="10245" max="10245" width="11" style="111" bestFit="1" customWidth="1"/>
    <col min="10246" max="10247" width="11" style="111" customWidth="1"/>
    <col min="10248" max="10248" width="10.42578125" style="111" customWidth="1"/>
    <col min="10249" max="10249" width="16.28515625" style="111" customWidth="1"/>
    <col min="10250" max="10250" width="17.42578125" style="111" customWidth="1"/>
    <col min="10251" max="10251" width="13" style="111" customWidth="1"/>
    <col min="10252" max="10252" width="10.140625" style="111" customWidth="1"/>
    <col min="10253" max="10253" width="13" style="111" customWidth="1"/>
    <col min="10254" max="10254" width="11" style="111" customWidth="1"/>
    <col min="10255" max="10255" width="16.28515625" style="111" customWidth="1"/>
    <col min="10256" max="10257" width="13" style="111" customWidth="1"/>
    <col min="10258" max="10259" width="11" style="111" bestFit="1" customWidth="1"/>
    <col min="10260" max="10260" width="11.7109375" style="111" customWidth="1"/>
    <col min="10261" max="10496" width="8.85546875" style="111"/>
    <col min="10497" max="10497" width="18.85546875" style="111" customWidth="1"/>
    <col min="10498" max="10498" width="13.28515625" style="111" customWidth="1"/>
    <col min="10499" max="10499" width="12.85546875" style="111" customWidth="1"/>
    <col min="10500" max="10500" width="14.42578125" style="111" customWidth="1"/>
    <col min="10501" max="10501" width="11" style="111" bestFit="1" customWidth="1"/>
    <col min="10502" max="10503" width="11" style="111" customWidth="1"/>
    <col min="10504" max="10504" width="10.42578125" style="111" customWidth="1"/>
    <col min="10505" max="10505" width="16.28515625" style="111" customWidth="1"/>
    <col min="10506" max="10506" width="17.42578125" style="111" customWidth="1"/>
    <col min="10507" max="10507" width="13" style="111" customWidth="1"/>
    <col min="10508" max="10508" width="10.140625" style="111" customWidth="1"/>
    <col min="10509" max="10509" width="13" style="111" customWidth="1"/>
    <col min="10510" max="10510" width="11" style="111" customWidth="1"/>
    <col min="10511" max="10511" width="16.28515625" style="111" customWidth="1"/>
    <col min="10512" max="10513" width="13" style="111" customWidth="1"/>
    <col min="10514" max="10515" width="11" style="111" bestFit="1" customWidth="1"/>
    <col min="10516" max="10516" width="11.7109375" style="111" customWidth="1"/>
    <col min="10517" max="10752" width="8.85546875" style="111"/>
    <col min="10753" max="10753" width="18.85546875" style="111" customWidth="1"/>
    <col min="10754" max="10754" width="13.28515625" style="111" customWidth="1"/>
    <col min="10755" max="10755" width="12.85546875" style="111" customWidth="1"/>
    <col min="10756" max="10756" width="14.42578125" style="111" customWidth="1"/>
    <col min="10757" max="10757" width="11" style="111" bestFit="1" customWidth="1"/>
    <col min="10758" max="10759" width="11" style="111" customWidth="1"/>
    <col min="10760" max="10760" width="10.42578125" style="111" customWidth="1"/>
    <col min="10761" max="10761" width="16.28515625" style="111" customWidth="1"/>
    <col min="10762" max="10762" width="17.42578125" style="111" customWidth="1"/>
    <col min="10763" max="10763" width="13" style="111" customWidth="1"/>
    <col min="10764" max="10764" width="10.140625" style="111" customWidth="1"/>
    <col min="10765" max="10765" width="13" style="111" customWidth="1"/>
    <col min="10766" max="10766" width="11" style="111" customWidth="1"/>
    <col min="10767" max="10767" width="16.28515625" style="111" customWidth="1"/>
    <col min="10768" max="10769" width="13" style="111" customWidth="1"/>
    <col min="10770" max="10771" width="11" style="111" bestFit="1" customWidth="1"/>
    <col min="10772" max="10772" width="11.7109375" style="111" customWidth="1"/>
    <col min="10773" max="11008" width="8.85546875" style="111"/>
    <col min="11009" max="11009" width="18.85546875" style="111" customWidth="1"/>
    <col min="11010" max="11010" width="13.28515625" style="111" customWidth="1"/>
    <col min="11011" max="11011" width="12.85546875" style="111" customWidth="1"/>
    <col min="11012" max="11012" width="14.42578125" style="111" customWidth="1"/>
    <col min="11013" max="11013" width="11" style="111" bestFit="1" customWidth="1"/>
    <col min="11014" max="11015" width="11" style="111" customWidth="1"/>
    <col min="11016" max="11016" width="10.42578125" style="111" customWidth="1"/>
    <col min="11017" max="11017" width="16.28515625" style="111" customWidth="1"/>
    <col min="11018" max="11018" width="17.42578125" style="111" customWidth="1"/>
    <col min="11019" max="11019" width="13" style="111" customWidth="1"/>
    <col min="11020" max="11020" width="10.140625" style="111" customWidth="1"/>
    <col min="11021" max="11021" width="13" style="111" customWidth="1"/>
    <col min="11022" max="11022" width="11" style="111" customWidth="1"/>
    <col min="11023" max="11023" width="16.28515625" style="111" customWidth="1"/>
    <col min="11024" max="11025" width="13" style="111" customWidth="1"/>
    <col min="11026" max="11027" width="11" style="111" bestFit="1" customWidth="1"/>
    <col min="11028" max="11028" width="11.7109375" style="111" customWidth="1"/>
    <col min="11029" max="11264" width="8.85546875" style="111"/>
    <col min="11265" max="11265" width="18.85546875" style="111" customWidth="1"/>
    <col min="11266" max="11266" width="13.28515625" style="111" customWidth="1"/>
    <col min="11267" max="11267" width="12.85546875" style="111" customWidth="1"/>
    <col min="11268" max="11268" width="14.42578125" style="111" customWidth="1"/>
    <col min="11269" max="11269" width="11" style="111" bestFit="1" customWidth="1"/>
    <col min="11270" max="11271" width="11" style="111" customWidth="1"/>
    <col min="11272" max="11272" width="10.42578125" style="111" customWidth="1"/>
    <col min="11273" max="11273" width="16.28515625" style="111" customWidth="1"/>
    <col min="11274" max="11274" width="17.42578125" style="111" customWidth="1"/>
    <col min="11275" max="11275" width="13" style="111" customWidth="1"/>
    <col min="11276" max="11276" width="10.140625" style="111" customWidth="1"/>
    <col min="11277" max="11277" width="13" style="111" customWidth="1"/>
    <col min="11278" max="11278" width="11" style="111" customWidth="1"/>
    <col min="11279" max="11279" width="16.28515625" style="111" customWidth="1"/>
    <col min="11280" max="11281" width="13" style="111" customWidth="1"/>
    <col min="11282" max="11283" width="11" style="111" bestFit="1" customWidth="1"/>
    <col min="11284" max="11284" width="11.7109375" style="111" customWidth="1"/>
    <col min="11285" max="11520" width="8.85546875" style="111"/>
    <col min="11521" max="11521" width="18.85546875" style="111" customWidth="1"/>
    <col min="11522" max="11522" width="13.28515625" style="111" customWidth="1"/>
    <col min="11523" max="11523" width="12.85546875" style="111" customWidth="1"/>
    <col min="11524" max="11524" width="14.42578125" style="111" customWidth="1"/>
    <col min="11525" max="11525" width="11" style="111" bestFit="1" customWidth="1"/>
    <col min="11526" max="11527" width="11" style="111" customWidth="1"/>
    <col min="11528" max="11528" width="10.42578125" style="111" customWidth="1"/>
    <col min="11529" max="11529" width="16.28515625" style="111" customWidth="1"/>
    <col min="11530" max="11530" width="17.42578125" style="111" customWidth="1"/>
    <col min="11531" max="11531" width="13" style="111" customWidth="1"/>
    <col min="11532" max="11532" width="10.140625" style="111" customWidth="1"/>
    <col min="11533" max="11533" width="13" style="111" customWidth="1"/>
    <col min="11534" max="11534" width="11" style="111" customWidth="1"/>
    <col min="11535" max="11535" width="16.28515625" style="111" customWidth="1"/>
    <col min="11536" max="11537" width="13" style="111" customWidth="1"/>
    <col min="11538" max="11539" width="11" style="111" bestFit="1" customWidth="1"/>
    <col min="11540" max="11540" width="11.7109375" style="111" customWidth="1"/>
    <col min="11541" max="11776" width="8.85546875" style="111"/>
    <col min="11777" max="11777" width="18.85546875" style="111" customWidth="1"/>
    <col min="11778" max="11778" width="13.28515625" style="111" customWidth="1"/>
    <col min="11779" max="11779" width="12.85546875" style="111" customWidth="1"/>
    <col min="11780" max="11780" width="14.42578125" style="111" customWidth="1"/>
    <col min="11781" max="11781" width="11" style="111" bestFit="1" customWidth="1"/>
    <col min="11782" max="11783" width="11" style="111" customWidth="1"/>
    <col min="11784" max="11784" width="10.42578125" style="111" customWidth="1"/>
    <col min="11785" max="11785" width="16.28515625" style="111" customWidth="1"/>
    <col min="11786" max="11786" width="17.42578125" style="111" customWidth="1"/>
    <col min="11787" max="11787" width="13" style="111" customWidth="1"/>
    <col min="11788" max="11788" width="10.140625" style="111" customWidth="1"/>
    <col min="11789" max="11789" width="13" style="111" customWidth="1"/>
    <col min="11790" max="11790" width="11" style="111" customWidth="1"/>
    <col min="11791" max="11791" width="16.28515625" style="111" customWidth="1"/>
    <col min="11792" max="11793" width="13" style="111" customWidth="1"/>
    <col min="11794" max="11795" width="11" style="111" bestFit="1" customWidth="1"/>
    <col min="11796" max="11796" width="11.7109375" style="111" customWidth="1"/>
    <col min="11797" max="12032" width="8.85546875" style="111"/>
    <col min="12033" max="12033" width="18.85546875" style="111" customWidth="1"/>
    <col min="12034" max="12034" width="13.28515625" style="111" customWidth="1"/>
    <col min="12035" max="12035" width="12.85546875" style="111" customWidth="1"/>
    <col min="12036" max="12036" width="14.42578125" style="111" customWidth="1"/>
    <col min="12037" max="12037" width="11" style="111" bestFit="1" customWidth="1"/>
    <col min="12038" max="12039" width="11" style="111" customWidth="1"/>
    <col min="12040" max="12040" width="10.42578125" style="111" customWidth="1"/>
    <col min="12041" max="12041" width="16.28515625" style="111" customWidth="1"/>
    <col min="12042" max="12042" width="17.42578125" style="111" customWidth="1"/>
    <col min="12043" max="12043" width="13" style="111" customWidth="1"/>
    <col min="12044" max="12044" width="10.140625" style="111" customWidth="1"/>
    <col min="12045" max="12045" width="13" style="111" customWidth="1"/>
    <col min="12046" max="12046" width="11" style="111" customWidth="1"/>
    <col min="12047" max="12047" width="16.28515625" style="111" customWidth="1"/>
    <col min="12048" max="12049" width="13" style="111" customWidth="1"/>
    <col min="12050" max="12051" width="11" style="111" bestFit="1" customWidth="1"/>
    <col min="12052" max="12052" width="11.7109375" style="111" customWidth="1"/>
    <col min="12053" max="12288" width="8.85546875" style="111"/>
    <col min="12289" max="12289" width="18.85546875" style="111" customWidth="1"/>
    <col min="12290" max="12290" width="13.28515625" style="111" customWidth="1"/>
    <col min="12291" max="12291" width="12.85546875" style="111" customWidth="1"/>
    <col min="12292" max="12292" width="14.42578125" style="111" customWidth="1"/>
    <col min="12293" max="12293" width="11" style="111" bestFit="1" customWidth="1"/>
    <col min="12294" max="12295" width="11" style="111" customWidth="1"/>
    <col min="12296" max="12296" width="10.42578125" style="111" customWidth="1"/>
    <col min="12297" max="12297" width="16.28515625" style="111" customWidth="1"/>
    <col min="12298" max="12298" width="17.42578125" style="111" customWidth="1"/>
    <col min="12299" max="12299" width="13" style="111" customWidth="1"/>
    <col min="12300" max="12300" width="10.140625" style="111" customWidth="1"/>
    <col min="12301" max="12301" width="13" style="111" customWidth="1"/>
    <col min="12302" max="12302" width="11" style="111" customWidth="1"/>
    <col min="12303" max="12303" width="16.28515625" style="111" customWidth="1"/>
    <col min="12304" max="12305" width="13" style="111" customWidth="1"/>
    <col min="12306" max="12307" width="11" style="111" bestFit="1" customWidth="1"/>
    <col min="12308" max="12308" width="11.7109375" style="111" customWidth="1"/>
    <col min="12309" max="12544" width="8.85546875" style="111"/>
    <col min="12545" max="12545" width="18.85546875" style="111" customWidth="1"/>
    <col min="12546" max="12546" width="13.28515625" style="111" customWidth="1"/>
    <col min="12547" max="12547" width="12.85546875" style="111" customWidth="1"/>
    <col min="12548" max="12548" width="14.42578125" style="111" customWidth="1"/>
    <col min="12549" max="12549" width="11" style="111" bestFit="1" customWidth="1"/>
    <col min="12550" max="12551" width="11" style="111" customWidth="1"/>
    <col min="12552" max="12552" width="10.42578125" style="111" customWidth="1"/>
    <col min="12553" max="12553" width="16.28515625" style="111" customWidth="1"/>
    <col min="12554" max="12554" width="17.42578125" style="111" customWidth="1"/>
    <col min="12555" max="12555" width="13" style="111" customWidth="1"/>
    <col min="12556" max="12556" width="10.140625" style="111" customWidth="1"/>
    <col min="12557" max="12557" width="13" style="111" customWidth="1"/>
    <col min="12558" max="12558" width="11" style="111" customWidth="1"/>
    <col min="12559" max="12559" width="16.28515625" style="111" customWidth="1"/>
    <col min="12560" max="12561" width="13" style="111" customWidth="1"/>
    <col min="12562" max="12563" width="11" style="111" bestFit="1" customWidth="1"/>
    <col min="12564" max="12564" width="11.7109375" style="111" customWidth="1"/>
    <col min="12565" max="12800" width="8.85546875" style="111"/>
    <col min="12801" max="12801" width="18.85546875" style="111" customWidth="1"/>
    <col min="12802" max="12802" width="13.28515625" style="111" customWidth="1"/>
    <col min="12803" max="12803" width="12.85546875" style="111" customWidth="1"/>
    <col min="12804" max="12804" width="14.42578125" style="111" customWidth="1"/>
    <col min="12805" max="12805" width="11" style="111" bestFit="1" customWidth="1"/>
    <col min="12806" max="12807" width="11" style="111" customWidth="1"/>
    <col min="12808" max="12808" width="10.42578125" style="111" customWidth="1"/>
    <col min="12809" max="12809" width="16.28515625" style="111" customWidth="1"/>
    <col min="12810" max="12810" width="17.42578125" style="111" customWidth="1"/>
    <col min="12811" max="12811" width="13" style="111" customWidth="1"/>
    <col min="12812" max="12812" width="10.140625" style="111" customWidth="1"/>
    <col min="12813" max="12813" width="13" style="111" customWidth="1"/>
    <col min="12814" max="12814" width="11" style="111" customWidth="1"/>
    <col min="12815" max="12815" width="16.28515625" style="111" customWidth="1"/>
    <col min="12816" max="12817" width="13" style="111" customWidth="1"/>
    <col min="12818" max="12819" width="11" style="111" bestFit="1" customWidth="1"/>
    <col min="12820" max="12820" width="11.7109375" style="111" customWidth="1"/>
    <col min="12821" max="13056" width="8.85546875" style="111"/>
    <col min="13057" max="13057" width="18.85546875" style="111" customWidth="1"/>
    <col min="13058" max="13058" width="13.28515625" style="111" customWidth="1"/>
    <col min="13059" max="13059" width="12.85546875" style="111" customWidth="1"/>
    <col min="13060" max="13060" width="14.42578125" style="111" customWidth="1"/>
    <col min="13061" max="13061" width="11" style="111" bestFit="1" customWidth="1"/>
    <col min="13062" max="13063" width="11" style="111" customWidth="1"/>
    <col min="13064" max="13064" width="10.42578125" style="111" customWidth="1"/>
    <col min="13065" max="13065" width="16.28515625" style="111" customWidth="1"/>
    <col min="13066" max="13066" width="17.42578125" style="111" customWidth="1"/>
    <col min="13067" max="13067" width="13" style="111" customWidth="1"/>
    <col min="13068" max="13068" width="10.140625" style="111" customWidth="1"/>
    <col min="13069" max="13069" width="13" style="111" customWidth="1"/>
    <col min="13070" max="13070" width="11" style="111" customWidth="1"/>
    <col min="13071" max="13071" width="16.28515625" style="111" customWidth="1"/>
    <col min="13072" max="13073" width="13" style="111" customWidth="1"/>
    <col min="13074" max="13075" width="11" style="111" bestFit="1" customWidth="1"/>
    <col min="13076" max="13076" width="11.7109375" style="111" customWidth="1"/>
    <col min="13077" max="13312" width="8.85546875" style="111"/>
    <col min="13313" max="13313" width="18.85546875" style="111" customWidth="1"/>
    <col min="13314" max="13314" width="13.28515625" style="111" customWidth="1"/>
    <col min="13315" max="13315" width="12.85546875" style="111" customWidth="1"/>
    <col min="13316" max="13316" width="14.42578125" style="111" customWidth="1"/>
    <col min="13317" max="13317" width="11" style="111" bestFit="1" customWidth="1"/>
    <col min="13318" max="13319" width="11" style="111" customWidth="1"/>
    <col min="13320" max="13320" width="10.42578125" style="111" customWidth="1"/>
    <col min="13321" max="13321" width="16.28515625" style="111" customWidth="1"/>
    <col min="13322" max="13322" width="17.42578125" style="111" customWidth="1"/>
    <col min="13323" max="13323" width="13" style="111" customWidth="1"/>
    <col min="13324" max="13324" width="10.140625" style="111" customWidth="1"/>
    <col min="13325" max="13325" width="13" style="111" customWidth="1"/>
    <col min="13326" max="13326" width="11" style="111" customWidth="1"/>
    <col min="13327" max="13327" width="16.28515625" style="111" customWidth="1"/>
    <col min="13328" max="13329" width="13" style="111" customWidth="1"/>
    <col min="13330" max="13331" width="11" style="111" bestFit="1" customWidth="1"/>
    <col min="13332" max="13332" width="11.7109375" style="111" customWidth="1"/>
    <col min="13333" max="13568" width="8.85546875" style="111"/>
    <col min="13569" max="13569" width="18.85546875" style="111" customWidth="1"/>
    <col min="13570" max="13570" width="13.28515625" style="111" customWidth="1"/>
    <col min="13571" max="13571" width="12.85546875" style="111" customWidth="1"/>
    <col min="13572" max="13572" width="14.42578125" style="111" customWidth="1"/>
    <col min="13573" max="13573" width="11" style="111" bestFit="1" customWidth="1"/>
    <col min="13574" max="13575" width="11" style="111" customWidth="1"/>
    <col min="13576" max="13576" width="10.42578125" style="111" customWidth="1"/>
    <col min="13577" max="13577" width="16.28515625" style="111" customWidth="1"/>
    <col min="13578" max="13578" width="17.42578125" style="111" customWidth="1"/>
    <col min="13579" max="13579" width="13" style="111" customWidth="1"/>
    <col min="13580" max="13580" width="10.140625" style="111" customWidth="1"/>
    <col min="13581" max="13581" width="13" style="111" customWidth="1"/>
    <col min="13582" max="13582" width="11" style="111" customWidth="1"/>
    <col min="13583" max="13583" width="16.28515625" style="111" customWidth="1"/>
    <col min="13584" max="13585" width="13" style="111" customWidth="1"/>
    <col min="13586" max="13587" width="11" style="111" bestFit="1" customWidth="1"/>
    <col min="13588" max="13588" width="11.7109375" style="111" customWidth="1"/>
    <col min="13589" max="13824" width="8.85546875" style="111"/>
    <col min="13825" max="13825" width="18.85546875" style="111" customWidth="1"/>
    <col min="13826" max="13826" width="13.28515625" style="111" customWidth="1"/>
    <col min="13827" max="13827" width="12.85546875" style="111" customWidth="1"/>
    <col min="13828" max="13828" width="14.42578125" style="111" customWidth="1"/>
    <col min="13829" max="13829" width="11" style="111" bestFit="1" customWidth="1"/>
    <col min="13830" max="13831" width="11" style="111" customWidth="1"/>
    <col min="13832" max="13832" width="10.42578125" style="111" customWidth="1"/>
    <col min="13833" max="13833" width="16.28515625" style="111" customWidth="1"/>
    <col min="13834" max="13834" width="17.42578125" style="111" customWidth="1"/>
    <col min="13835" max="13835" width="13" style="111" customWidth="1"/>
    <col min="13836" max="13836" width="10.140625" style="111" customWidth="1"/>
    <col min="13837" max="13837" width="13" style="111" customWidth="1"/>
    <col min="13838" max="13838" width="11" style="111" customWidth="1"/>
    <col min="13839" max="13839" width="16.28515625" style="111" customWidth="1"/>
    <col min="13840" max="13841" width="13" style="111" customWidth="1"/>
    <col min="13842" max="13843" width="11" style="111" bestFit="1" customWidth="1"/>
    <col min="13844" max="13844" width="11.7109375" style="111" customWidth="1"/>
    <col min="13845" max="14080" width="8.85546875" style="111"/>
    <col min="14081" max="14081" width="18.85546875" style="111" customWidth="1"/>
    <col min="14082" max="14082" width="13.28515625" style="111" customWidth="1"/>
    <col min="14083" max="14083" width="12.85546875" style="111" customWidth="1"/>
    <col min="14084" max="14084" width="14.42578125" style="111" customWidth="1"/>
    <col min="14085" max="14085" width="11" style="111" bestFit="1" customWidth="1"/>
    <col min="14086" max="14087" width="11" style="111" customWidth="1"/>
    <col min="14088" max="14088" width="10.42578125" style="111" customWidth="1"/>
    <col min="14089" max="14089" width="16.28515625" style="111" customWidth="1"/>
    <col min="14090" max="14090" width="17.42578125" style="111" customWidth="1"/>
    <col min="14091" max="14091" width="13" style="111" customWidth="1"/>
    <col min="14092" max="14092" width="10.140625" style="111" customWidth="1"/>
    <col min="14093" max="14093" width="13" style="111" customWidth="1"/>
    <col min="14094" max="14094" width="11" style="111" customWidth="1"/>
    <col min="14095" max="14095" width="16.28515625" style="111" customWidth="1"/>
    <col min="14096" max="14097" width="13" style="111" customWidth="1"/>
    <col min="14098" max="14099" width="11" style="111" bestFit="1" customWidth="1"/>
    <col min="14100" max="14100" width="11.7109375" style="111" customWidth="1"/>
    <col min="14101" max="14336" width="8.85546875" style="111"/>
    <col min="14337" max="14337" width="18.85546875" style="111" customWidth="1"/>
    <col min="14338" max="14338" width="13.28515625" style="111" customWidth="1"/>
    <col min="14339" max="14339" width="12.85546875" style="111" customWidth="1"/>
    <col min="14340" max="14340" width="14.42578125" style="111" customWidth="1"/>
    <col min="14341" max="14341" width="11" style="111" bestFit="1" customWidth="1"/>
    <col min="14342" max="14343" width="11" style="111" customWidth="1"/>
    <col min="14344" max="14344" width="10.42578125" style="111" customWidth="1"/>
    <col min="14345" max="14345" width="16.28515625" style="111" customWidth="1"/>
    <col min="14346" max="14346" width="17.42578125" style="111" customWidth="1"/>
    <col min="14347" max="14347" width="13" style="111" customWidth="1"/>
    <col min="14348" max="14348" width="10.140625" style="111" customWidth="1"/>
    <col min="14349" max="14349" width="13" style="111" customWidth="1"/>
    <col min="14350" max="14350" width="11" style="111" customWidth="1"/>
    <col min="14351" max="14351" width="16.28515625" style="111" customWidth="1"/>
    <col min="14352" max="14353" width="13" style="111" customWidth="1"/>
    <col min="14354" max="14355" width="11" style="111" bestFit="1" customWidth="1"/>
    <col min="14356" max="14356" width="11.7109375" style="111" customWidth="1"/>
    <col min="14357" max="14592" width="8.85546875" style="111"/>
    <col min="14593" max="14593" width="18.85546875" style="111" customWidth="1"/>
    <col min="14594" max="14594" width="13.28515625" style="111" customWidth="1"/>
    <col min="14595" max="14595" width="12.85546875" style="111" customWidth="1"/>
    <col min="14596" max="14596" width="14.42578125" style="111" customWidth="1"/>
    <col min="14597" max="14597" width="11" style="111" bestFit="1" customWidth="1"/>
    <col min="14598" max="14599" width="11" style="111" customWidth="1"/>
    <col min="14600" max="14600" width="10.42578125" style="111" customWidth="1"/>
    <col min="14601" max="14601" width="16.28515625" style="111" customWidth="1"/>
    <col min="14602" max="14602" width="17.42578125" style="111" customWidth="1"/>
    <col min="14603" max="14603" width="13" style="111" customWidth="1"/>
    <col min="14604" max="14604" width="10.140625" style="111" customWidth="1"/>
    <col min="14605" max="14605" width="13" style="111" customWidth="1"/>
    <col min="14606" max="14606" width="11" style="111" customWidth="1"/>
    <col min="14607" max="14607" width="16.28515625" style="111" customWidth="1"/>
    <col min="14608" max="14609" width="13" style="111" customWidth="1"/>
    <col min="14610" max="14611" width="11" style="111" bestFit="1" customWidth="1"/>
    <col min="14612" max="14612" width="11.7109375" style="111" customWidth="1"/>
    <col min="14613" max="14848" width="8.85546875" style="111"/>
    <col min="14849" max="14849" width="18.85546875" style="111" customWidth="1"/>
    <col min="14850" max="14850" width="13.28515625" style="111" customWidth="1"/>
    <col min="14851" max="14851" width="12.85546875" style="111" customWidth="1"/>
    <col min="14852" max="14852" width="14.42578125" style="111" customWidth="1"/>
    <col min="14853" max="14853" width="11" style="111" bestFit="1" customWidth="1"/>
    <col min="14854" max="14855" width="11" style="111" customWidth="1"/>
    <col min="14856" max="14856" width="10.42578125" style="111" customWidth="1"/>
    <col min="14857" max="14857" width="16.28515625" style="111" customWidth="1"/>
    <col min="14858" max="14858" width="17.42578125" style="111" customWidth="1"/>
    <col min="14859" max="14859" width="13" style="111" customWidth="1"/>
    <col min="14860" max="14860" width="10.140625" style="111" customWidth="1"/>
    <col min="14861" max="14861" width="13" style="111" customWidth="1"/>
    <col min="14862" max="14862" width="11" style="111" customWidth="1"/>
    <col min="14863" max="14863" width="16.28515625" style="111" customWidth="1"/>
    <col min="14864" max="14865" width="13" style="111" customWidth="1"/>
    <col min="14866" max="14867" width="11" style="111" bestFit="1" customWidth="1"/>
    <col min="14868" max="14868" width="11.7109375" style="111" customWidth="1"/>
    <col min="14869" max="15104" width="8.85546875" style="111"/>
    <col min="15105" max="15105" width="18.85546875" style="111" customWidth="1"/>
    <col min="15106" max="15106" width="13.28515625" style="111" customWidth="1"/>
    <col min="15107" max="15107" width="12.85546875" style="111" customWidth="1"/>
    <col min="15108" max="15108" width="14.42578125" style="111" customWidth="1"/>
    <col min="15109" max="15109" width="11" style="111" bestFit="1" customWidth="1"/>
    <col min="15110" max="15111" width="11" style="111" customWidth="1"/>
    <col min="15112" max="15112" width="10.42578125" style="111" customWidth="1"/>
    <col min="15113" max="15113" width="16.28515625" style="111" customWidth="1"/>
    <col min="15114" max="15114" width="17.42578125" style="111" customWidth="1"/>
    <col min="15115" max="15115" width="13" style="111" customWidth="1"/>
    <col min="15116" max="15116" width="10.140625" style="111" customWidth="1"/>
    <col min="15117" max="15117" width="13" style="111" customWidth="1"/>
    <col min="15118" max="15118" width="11" style="111" customWidth="1"/>
    <col min="15119" max="15119" width="16.28515625" style="111" customWidth="1"/>
    <col min="15120" max="15121" width="13" style="111" customWidth="1"/>
    <col min="15122" max="15123" width="11" style="111" bestFit="1" customWidth="1"/>
    <col min="15124" max="15124" width="11.7109375" style="111" customWidth="1"/>
    <col min="15125" max="15360" width="8.85546875" style="111"/>
    <col min="15361" max="15361" width="18.85546875" style="111" customWidth="1"/>
    <col min="15362" max="15362" width="13.28515625" style="111" customWidth="1"/>
    <col min="15363" max="15363" width="12.85546875" style="111" customWidth="1"/>
    <col min="15364" max="15364" width="14.42578125" style="111" customWidth="1"/>
    <col min="15365" max="15365" width="11" style="111" bestFit="1" customWidth="1"/>
    <col min="15366" max="15367" width="11" style="111" customWidth="1"/>
    <col min="15368" max="15368" width="10.42578125" style="111" customWidth="1"/>
    <col min="15369" max="15369" width="16.28515625" style="111" customWidth="1"/>
    <col min="15370" max="15370" width="17.42578125" style="111" customWidth="1"/>
    <col min="15371" max="15371" width="13" style="111" customWidth="1"/>
    <col min="15372" max="15372" width="10.140625" style="111" customWidth="1"/>
    <col min="15373" max="15373" width="13" style="111" customWidth="1"/>
    <col min="15374" max="15374" width="11" style="111" customWidth="1"/>
    <col min="15375" max="15375" width="16.28515625" style="111" customWidth="1"/>
    <col min="15376" max="15377" width="13" style="111" customWidth="1"/>
    <col min="15378" max="15379" width="11" style="111" bestFit="1" customWidth="1"/>
    <col min="15380" max="15380" width="11.7109375" style="111" customWidth="1"/>
    <col min="15381" max="15616" width="8.85546875" style="111"/>
    <col min="15617" max="15617" width="18.85546875" style="111" customWidth="1"/>
    <col min="15618" max="15618" width="13.28515625" style="111" customWidth="1"/>
    <col min="15619" max="15619" width="12.85546875" style="111" customWidth="1"/>
    <col min="15620" max="15620" width="14.42578125" style="111" customWidth="1"/>
    <col min="15621" max="15621" width="11" style="111" bestFit="1" customWidth="1"/>
    <col min="15622" max="15623" width="11" style="111" customWidth="1"/>
    <col min="15624" max="15624" width="10.42578125" style="111" customWidth="1"/>
    <col min="15625" max="15625" width="16.28515625" style="111" customWidth="1"/>
    <col min="15626" max="15626" width="17.42578125" style="111" customWidth="1"/>
    <col min="15627" max="15627" width="13" style="111" customWidth="1"/>
    <col min="15628" max="15628" width="10.140625" style="111" customWidth="1"/>
    <col min="15629" max="15629" width="13" style="111" customWidth="1"/>
    <col min="15630" max="15630" width="11" style="111" customWidth="1"/>
    <col min="15631" max="15631" width="16.28515625" style="111" customWidth="1"/>
    <col min="15632" max="15633" width="13" style="111" customWidth="1"/>
    <col min="15634" max="15635" width="11" style="111" bestFit="1" customWidth="1"/>
    <col min="15636" max="15636" width="11.7109375" style="111" customWidth="1"/>
    <col min="15637" max="15872" width="8.85546875" style="111"/>
    <col min="15873" max="15873" width="18.85546875" style="111" customWidth="1"/>
    <col min="15874" max="15874" width="13.28515625" style="111" customWidth="1"/>
    <col min="15875" max="15875" width="12.85546875" style="111" customWidth="1"/>
    <col min="15876" max="15876" width="14.42578125" style="111" customWidth="1"/>
    <col min="15877" max="15877" width="11" style="111" bestFit="1" customWidth="1"/>
    <col min="15878" max="15879" width="11" style="111" customWidth="1"/>
    <col min="15880" max="15880" width="10.42578125" style="111" customWidth="1"/>
    <col min="15881" max="15881" width="16.28515625" style="111" customWidth="1"/>
    <col min="15882" max="15882" width="17.42578125" style="111" customWidth="1"/>
    <col min="15883" max="15883" width="13" style="111" customWidth="1"/>
    <col min="15884" max="15884" width="10.140625" style="111" customWidth="1"/>
    <col min="15885" max="15885" width="13" style="111" customWidth="1"/>
    <col min="15886" max="15886" width="11" style="111" customWidth="1"/>
    <col min="15887" max="15887" width="16.28515625" style="111" customWidth="1"/>
    <col min="15888" max="15889" width="13" style="111" customWidth="1"/>
    <col min="15890" max="15891" width="11" style="111" bestFit="1" customWidth="1"/>
    <col min="15892" max="15892" width="11.7109375" style="111" customWidth="1"/>
    <col min="15893" max="16128" width="8.85546875" style="111"/>
    <col min="16129" max="16129" width="18.85546875" style="111" customWidth="1"/>
    <col min="16130" max="16130" width="13.28515625" style="111" customWidth="1"/>
    <col min="16131" max="16131" width="12.85546875" style="111" customWidth="1"/>
    <col min="16132" max="16132" width="14.42578125" style="111" customWidth="1"/>
    <col min="16133" max="16133" width="11" style="111" bestFit="1" customWidth="1"/>
    <col min="16134" max="16135" width="11" style="111" customWidth="1"/>
    <col min="16136" max="16136" width="10.42578125" style="111" customWidth="1"/>
    <col min="16137" max="16137" width="16.28515625" style="111" customWidth="1"/>
    <col min="16138" max="16138" width="17.42578125" style="111" customWidth="1"/>
    <col min="16139" max="16139" width="13" style="111" customWidth="1"/>
    <col min="16140" max="16140" width="10.140625" style="111" customWidth="1"/>
    <col min="16141" max="16141" width="13" style="111" customWidth="1"/>
    <col min="16142" max="16142" width="11" style="111" customWidth="1"/>
    <col min="16143" max="16143" width="16.28515625" style="111" customWidth="1"/>
    <col min="16144" max="16145" width="13" style="111" customWidth="1"/>
    <col min="16146" max="16147" width="11" style="111" bestFit="1" customWidth="1"/>
    <col min="16148" max="16148" width="11.7109375" style="111" customWidth="1"/>
    <col min="16149" max="16384" width="8.85546875" style="111"/>
  </cols>
  <sheetData>
    <row r="1" spans="1:19" ht="20.25" x14ac:dyDescent="0.3">
      <c r="A1" s="291" t="s">
        <v>252</v>
      </c>
      <c r="B1" s="291"/>
      <c r="C1" s="291"/>
      <c r="D1" s="291"/>
      <c r="E1" s="291"/>
    </row>
    <row r="2" spans="1:19" ht="19.149999999999999" customHeight="1" x14ac:dyDescent="0.25">
      <c r="A2" s="298" t="s">
        <v>259</v>
      </c>
      <c r="B2" s="298"/>
      <c r="C2" s="298"/>
      <c r="D2" s="298"/>
      <c r="E2" s="298"/>
      <c r="F2" s="284"/>
      <c r="G2" s="112"/>
      <c r="I2" s="113"/>
      <c r="J2" s="113"/>
      <c r="K2" s="113"/>
      <c r="L2" s="113"/>
      <c r="M2" s="111"/>
      <c r="O2" s="115"/>
      <c r="Q2" s="116"/>
      <c r="R2" s="113"/>
      <c r="S2" s="113"/>
    </row>
    <row r="3" spans="1:19" ht="16.149999999999999" customHeight="1" x14ac:dyDescent="0.2">
      <c r="A3" s="121"/>
      <c r="B3" s="126"/>
      <c r="C3" s="121"/>
      <c r="D3" s="121"/>
      <c r="E3" s="121"/>
      <c r="F3" s="121"/>
      <c r="G3" s="121"/>
      <c r="H3" s="121"/>
      <c r="I3" s="122"/>
      <c r="J3" s="122"/>
      <c r="K3" s="127"/>
      <c r="L3" s="128"/>
      <c r="N3" s="129"/>
      <c r="O3" s="130"/>
      <c r="P3" s="130"/>
      <c r="Q3" s="125"/>
    </row>
    <row r="4" spans="1:19" ht="20.100000000000001" customHeight="1" x14ac:dyDescent="0.2">
      <c r="A4" s="131" t="s">
        <v>176</v>
      </c>
      <c r="B4" s="132"/>
      <c r="C4" s="132"/>
      <c r="D4" s="132"/>
      <c r="E4" s="133"/>
      <c r="F4" s="121"/>
      <c r="G4" s="134"/>
      <c r="H4" s="135"/>
      <c r="I4" s="136"/>
      <c r="J4" s="119"/>
      <c r="K4" s="118"/>
      <c r="L4" s="137"/>
      <c r="M4" s="137"/>
      <c r="N4" s="138"/>
      <c r="O4" s="139"/>
      <c r="P4" s="111"/>
      <c r="Q4" s="111"/>
    </row>
    <row r="5" spans="1:19" ht="20.100000000000001" customHeight="1" x14ac:dyDescent="0.2">
      <c r="A5" s="140" t="s">
        <v>177</v>
      </c>
      <c r="B5" s="140"/>
      <c r="C5" s="140" t="s">
        <v>178</v>
      </c>
      <c r="D5" s="140" t="s">
        <v>179</v>
      </c>
      <c r="E5" s="140" t="s">
        <v>180</v>
      </c>
      <c r="F5" s="141"/>
      <c r="G5" s="118"/>
      <c r="H5" s="118"/>
      <c r="I5" s="119"/>
      <c r="J5" s="119"/>
      <c r="K5" s="118"/>
      <c r="L5" s="137"/>
      <c r="M5" s="137"/>
      <c r="N5" s="138"/>
      <c r="O5" s="139"/>
      <c r="P5" s="111"/>
      <c r="Q5" s="111"/>
    </row>
    <row r="6" spans="1:19" ht="24.6" customHeight="1" x14ac:dyDescent="0.2">
      <c r="A6" s="142" t="s">
        <v>181</v>
      </c>
      <c r="B6" s="142"/>
      <c r="C6" s="143">
        <v>40</v>
      </c>
      <c r="D6" s="144">
        <v>1040</v>
      </c>
      <c r="E6" s="145">
        <f>D6*C6</f>
        <v>41600</v>
      </c>
      <c r="F6" s="299" t="s">
        <v>260</v>
      </c>
      <c r="G6" s="300"/>
      <c r="H6" s="118"/>
      <c r="I6" s="119"/>
      <c r="J6" s="119"/>
      <c r="K6" s="118"/>
      <c r="L6" s="137"/>
      <c r="M6" s="137"/>
      <c r="N6" s="138"/>
      <c r="O6" s="139"/>
      <c r="P6" s="111"/>
      <c r="Q6" s="111"/>
    </row>
    <row r="7" spans="1:19" ht="20.100000000000001" customHeight="1" x14ac:dyDescent="0.2">
      <c r="A7" s="142" t="s">
        <v>182</v>
      </c>
      <c r="B7" s="142"/>
      <c r="C7" s="143">
        <v>24.59</v>
      </c>
      <c r="D7" s="146">
        <v>2080</v>
      </c>
      <c r="E7" s="145">
        <f>+C7*D7</f>
        <v>51147.199999999997</v>
      </c>
      <c r="F7" s="147" t="s">
        <v>185</v>
      </c>
      <c r="G7" s="121"/>
      <c r="I7" s="148"/>
      <c r="J7" s="119"/>
      <c r="K7" s="118"/>
      <c r="L7" s="137"/>
      <c r="M7" s="137"/>
      <c r="N7" s="138"/>
      <c r="O7" s="139"/>
      <c r="P7" s="111"/>
      <c r="Q7" s="111"/>
    </row>
    <row r="8" spans="1:19" ht="20.100000000000001" customHeight="1" x14ac:dyDescent="0.2">
      <c r="A8" s="142" t="s">
        <v>183</v>
      </c>
      <c r="B8" s="142"/>
      <c r="C8" s="143">
        <v>17.5</v>
      </c>
      <c r="D8" s="146">
        <v>228.5</v>
      </c>
      <c r="E8" s="145">
        <v>4000</v>
      </c>
      <c r="F8" s="301" t="s">
        <v>253</v>
      </c>
      <c r="G8" s="300"/>
      <c r="I8" s="119"/>
      <c r="J8" s="119"/>
      <c r="K8" s="118"/>
      <c r="L8" s="137"/>
      <c r="M8" s="137"/>
      <c r="N8" s="138"/>
      <c r="O8" s="139"/>
      <c r="P8" s="111"/>
      <c r="Q8" s="111"/>
    </row>
    <row r="9" spans="1:19" ht="20.100000000000001" customHeight="1" x14ac:dyDescent="0.2">
      <c r="A9" s="142" t="s">
        <v>184</v>
      </c>
      <c r="B9" s="142"/>
      <c r="C9" s="149">
        <v>32</v>
      </c>
      <c r="D9" s="150">
        <v>150</v>
      </c>
      <c r="E9" s="151">
        <f>D9*C9</f>
        <v>4800</v>
      </c>
      <c r="F9" s="130" t="s">
        <v>258</v>
      </c>
      <c r="G9" s="122"/>
      <c r="H9" s="122"/>
      <c r="I9" s="119"/>
      <c r="J9" s="119"/>
      <c r="K9" s="118"/>
      <c r="L9" s="137"/>
      <c r="M9" s="130"/>
      <c r="N9" s="138"/>
      <c r="O9" s="139"/>
      <c r="P9" s="111"/>
      <c r="Q9" s="111"/>
    </row>
    <row r="10" spans="1:19" ht="20.100000000000001" customHeight="1" x14ac:dyDescent="0.2">
      <c r="A10" s="152" t="s">
        <v>250</v>
      </c>
      <c r="B10" s="152"/>
      <c r="C10" s="143">
        <v>33.14</v>
      </c>
      <c r="D10" s="144" t="s">
        <v>186</v>
      </c>
      <c r="E10" s="145">
        <f>+E22</f>
        <v>81027.3</v>
      </c>
      <c r="F10" s="141" t="s">
        <v>257</v>
      </c>
      <c r="G10" s="153"/>
      <c r="H10" s="122"/>
      <c r="I10" s="148"/>
      <c r="J10" s="119"/>
      <c r="K10" s="118"/>
      <c r="L10" s="130"/>
      <c r="M10" s="130"/>
      <c r="N10" s="123"/>
      <c r="O10" s="154"/>
      <c r="P10" s="111"/>
      <c r="Q10" s="111"/>
    </row>
    <row r="11" spans="1:19" ht="28.15" customHeight="1" x14ac:dyDescent="0.2">
      <c r="A11" s="195" t="s">
        <v>196</v>
      </c>
      <c r="B11" s="155"/>
      <c r="C11" s="149">
        <v>19</v>
      </c>
      <c r="D11" s="156">
        <v>2080</v>
      </c>
      <c r="E11" s="151">
        <f>D11*C11</f>
        <v>39520</v>
      </c>
      <c r="F11" s="288" t="s">
        <v>185</v>
      </c>
      <c r="G11" s="122"/>
      <c r="H11" s="122"/>
      <c r="I11" s="119"/>
      <c r="J11" s="119"/>
      <c r="K11" s="118"/>
      <c r="L11" s="130"/>
      <c r="M11" s="130"/>
      <c r="N11" s="157"/>
      <c r="O11" s="158"/>
      <c r="P11" s="111"/>
      <c r="Q11" s="111"/>
    </row>
    <row r="12" spans="1:19" ht="20.100000000000001" customHeight="1" x14ac:dyDescent="0.2">
      <c r="A12" s="142"/>
      <c r="B12" s="142"/>
      <c r="C12" s="149"/>
      <c r="D12" s="150"/>
      <c r="E12" s="151"/>
      <c r="F12" s="141"/>
      <c r="G12" s="122"/>
      <c r="H12" s="159"/>
      <c r="I12" s="119"/>
      <c r="J12" s="119"/>
      <c r="K12" s="118"/>
      <c r="L12" s="139"/>
      <c r="M12" s="139"/>
      <c r="N12" s="116"/>
      <c r="O12" s="160"/>
      <c r="P12" s="111"/>
      <c r="Q12" s="111"/>
    </row>
    <row r="13" spans="1:19" ht="20.100000000000001" customHeight="1" x14ac:dyDescent="0.2">
      <c r="A13" s="285"/>
      <c r="B13" s="161"/>
      <c r="C13" s="161"/>
      <c r="D13" s="277" t="s">
        <v>247</v>
      </c>
      <c r="E13" s="281">
        <f>SUM(E6:E12)</f>
        <v>222094.5</v>
      </c>
      <c r="F13" s="141"/>
      <c r="G13" s="162"/>
      <c r="H13" s="122"/>
      <c r="I13" s="119"/>
      <c r="J13" s="119"/>
      <c r="K13" s="118"/>
      <c r="L13" s="139"/>
      <c r="M13" s="139"/>
      <c r="N13" s="116"/>
      <c r="O13" s="160"/>
      <c r="P13" s="111"/>
      <c r="Q13" s="111"/>
    </row>
    <row r="14" spans="1:19" ht="20.100000000000001" customHeight="1" x14ac:dyDescent="0.2">
      <c r="H14" s="141"/>
      <c r="I14" s="162"/>
      <c r="J14" s="159"/>
      <c r="K14" s="148"/>
      <c r="N14" s="139"/>
      <c r="O14" s="139"/>
      <c r="P14" s="116"/>
      <c r="Q14" s="160"/>
    </row>
    <row r="15" spans="1:19" x14ac:dyDescent="0.2">
      <c r="A15" s="302" t="s">
        <v>251</v>
      </c>
      <c r="B15" s="303"/>
      <c r="C15" s="303"/>
      <c r="D15" s="303"/>
      <c r="E15" s="304"/>
      <c r="I15" s="111"/>
      <c r="J15" s="111"/>
      <c r="K15" s="111"/>
      <c r="L15" s="111"/>
      <c r="N15" s="139"/>
      <c r="O15" s="139"/>
      <c r="P15" s="116"/>
      <c r="Q15" s="160"/>
    </row>
    <row r="16" spans="1:19" ht="25.5" x14ac:dyDescent="0.2">
      <c r="A16" s="163" t="s">
        <v>188</v>
      </c>
      <c r="B16" s="164"/>
      <c r="C16" s="164"/>
      <c r="D16" s="165" t="s">
        <v>189</v>
      </c>
      <c r="E16" s="166" t="s">
        <v>190</v>
      </c>
      <c r="I16" s="111"/>
      <c r="J16" s="111"/>
      <c r="K16" s="111"/>
      <c r="L16" s="111"/>
      <c r="N16" s="139"/>
      <c r="O16" s="139"/>
      <c r="P16" s="116"/>
      <c r="Q16" s="160"/>
    </row>
    <row r="17" spans="1:18" x14ac:dyDescent="0.2">
      <c r="A17" s="167">
        <v>2080</v>
      </c>
      <c r="B17" s="168"/>
      <c r="C17" s="169"/>
      <c r="D17" s="170">
        <v>33.14</v>
      </c>
      <c r="E17" s="171">
        <f>+D17*A17</f>
        <v>68931.199999999997</v>
      </c>
      <c r="I17" s="111"/>
      <c r="J17" s="111"/>
      <c r="K17" s="111"/>
      <c r="L17" s="111"/>
      <c r="N17" s="130"/>
      <c r="O17" s="130"/>
      <c r="P17" s="116"/>
      <c r="Q17" s="160"/>
    </row>
    <row r="18" spans="1:18" x14ac:dyDescent="0.2">
      <c r="A18" s="172"/>
      <c r="B18" s="164"/>
      <c r="C18" s="173"/>
      <c r="D18" s="174"/>
      <c r="E18" s="149"/>
      <c r="I18" s="111"/>
      <c r="J18" s="111"/>
      <c r="K18" s="111"/>
      <c r="L18" s="111"/>
      <c r="N18" s="139"/>
      <c r="O18" s="158"/>
      <c r="P18" s="116"/>
      <c r="Q18" s="160"/>
    </row>
    <row r="19" spans="1:18" x14ac:dyDescent="0.2">
      <c r="A19" s="141"/>
      <c r="B19" s="186"/>
      <c r="C19" s="186"/>
      <c r="D19" s="279" t="s">
        <v>246</v>
      </c>
      <c r="E19" s="280">
        <f>SUM(E17:E18)</f>
        <v>68931.199999999997</v>
      </c>
      <c r="I19" s="111"/>
      <c r="J19" s="111"/>
      <c r="K19" s="111"/>
      <c r="L19" s="111"/>
      <c r="N19" s="154"/>
      <c r="O19" s="154"/>
      <c r="P19" s="130"/>
      <c r="Q19" s="160"/>
    </row>
    <row r="20" spans="1:18" ht="24.6" customHeight="1" x14ac:dyDescent="0.2">
      <c r="A20" s="172" t="s">
        <v>194</v>
      </c>
      <c r="B20" s="142"/>
      <c r="C20" s="172" t="s">
        <v>245</v>
      </c>
      <c r="D20" s="163" t="s">
        <v>189</v>
      </c>
      <c r="E20" s="175"/>
      <c r="I20" s="111"/>
      <c r="J20" s="111"/>
      <c r="K20" s="111"/>
      <c r="L20" s="111"/>
      <c r="N20" s="129"/>
      <c r="Q20" s="176"/>
      <c r="R20" s="118"/>
    </row>
    <row r="21" spans="1:18" ht="18.75" customHeight="1" x14ac:dyDescent="0.2">
      <c r="A21" s="177"/>
      <c r="B21" s="136"/>
      <c r="C21" s="134">
        <v>365</v>
      </c>
      <c r="D21" s="263">
        <v>33.14</v>
      </c>
      <c r="E21" s="178">
        <f>+D21*C21</f>
        <v>12096.1</v>
      </c>
      <c r="I21" s="111"/>
      <c r="J21" s="111"/>
      <c r="K21" s="111"/>
      <c r="L21" s="111"/>
      <c r="N21" s="129"/>
      <c r="Q21" s="176"/>
      <c r="R21" s="118"/>
    </row>
    <row r="22" spans="1:18" x14ac:dyDescent="0.2">
      <c r="A22" s="179"/>
      <c r="B22" s="180"/>
      <c r="C22" s="180"/>
      <c r="D22" s="181" t="s">
        <v>244</v>
      </c>
      <c r="E22" s="182">
        <f>+E19+E21</f>
        <v>81027.3</v>
      </c>
      <c r="F22" s="183"/>
      <c r="G22" s="183"/>
    </row>
    <row r="24" spans="1:18" x14ac:dyDescent="0.2">
      <c r="A24" s="305" t="s">
        <v>249</v>
      </c>
      <c r="B24" s="305"/>
      <c r="C24" s="305"/>
      <c r="D24" s="305"/>
      <c r="E24" s="286"/>
      <c r="F24" s="278"/>
      <c r="H24" s="157"/>
      <c r="I24" s="157"/>
      <c r="J24" s="157"/>
      <c r="K24" s="157"/>
      <c r="L24" s="157"/>
      <c r="M24" s="157"/>
    </row>
    <row r="25" spans="1:18" x14ac:dyDescent="0.2">
      <c r="A25" s="184" t="s">
        <v>248</v>
      </c>
      <c r="B25" s="184" t="s">
        <v>197</v>
      </c>
      <c r="C25" s="185">
        <v>0.3</v>
      </c>
      <c r="D25" s="184" t="s">
        <v>243</v>
      </c>
      <c r="E25" s="195"/>
      <c r="F25" s="187"/>
      <c r="G25" s="114"/>
      <c r="H25" s="188"/>
      <c r="I25" s="186"/>
      <c r="J25" s="186"/>
      <c r="K25" s="186"/>
      <c r="L25" s="186"/>
      <c r="M25" s="187"/>
    </row>
    <row r="26" spans="1:18" x14ac:dyDescent="0.2">
      <c r="A26" s="189" t="s">
        <v>198</v>
      </c>
      <c r="B26" s="190">
        <v>26.59</v>
      </c>
      <c r="C26" s="190">
        <f>+B26*0.3*80</f>
        <v>638.16</v>
      </c>
      <c r="D26" s="283">
        <f>+C26*26</f>
        <v>16592.16</v>
      </c>
      <c r="E26" s="143"/>
      <c r="F26" s="192"/>
      <c r="G26" s="114"/>
      <c r="H26" s="139"/>
      <c r="I26" s="193"/>
      <c r="J26" s="193"/>
      <c r="K26" s="193"/>
      <c r="L26" s="191"/>
      <c r="M26" s="192"/>
      <c r="N26" s="194"/>
      <c r="O26" s="129"/>
      <c r="P26" s="129"/>
    </row>
    <row r="27" spans="1:18" x14ac:dyDescent="0.2">
      <c r="A27" s="152" t="s">
        <v>250</v>
      </c>
      <c r="B27" s="190">
        <v>33.14</v>
      </c>
      <c r="C27" s="190">
        <v>750</v>
      </c>
      <c r="D27" s="283">
        <f>+C27*26</f>
        <v>19500</v>
      </c>
      <c r="E27" s="143"/>
      <c r="F27" s="192"/>
      <c r="G27" s="114"/>
      <c r="H27" s="188"/>
      <c r="I27" s="193"/>
      <c r="J27" s="193"/>
      <c r="K27" s="193"/>
      <c r="L27" s="191"/>
      <c r="M27" s="192"/>
      <c r="N27" s="196"/>
      <c r="O27" s="197"/>
      <c r="P27" s="198"/>
    </row>
    <row r="28" spans="1:18" x14ac:dyDescent="0.2">
      <c r="A28" s="195" t="s">
        <v>196</v>
      </c>
      <c r="B28" s="190">
        <v>19</v>
      </c>
      <c r="C28" s="190">
        <f>+B28*0.3*80</f>
        <v>456</v>
      </c>
      <c r="D28" s="283">
        <f>+C28*26</f>
        <v>11856</v>
      </c>
      <c r="E28" s="143"/>
      <c r="F28" s="192"/>
      <c r="G28" s="114"/>
      <c r="H28" s="186"/>
      <c r="I28" s="193"/>
      <c r="J28" s="193"/>
      <c r="K28" s="193"/>
      <c r="L28" s="191"/>
      <c r="M28" s="192"/>
      <c r="N28" s="196"/>
      <c r="O28" s="197"/>
      <c r="P28" s="198"/>
    </row>
    <row r="29" spans="1:18" x14ac:dyDescent="0.2">
      <c r="A29" s="271"/>
      <c r="B29" s="272"/>
      <c r="C29" s="199" t="s">
        <v>244</v>
      </c>
      <c r="D29" s="282">
        <f>+D28+D27+D26</f>
        <v>47948.160000000003</v>
      </c>
      <c r="E29" s="152"/>
      <c r="F29" s="130"/>
      <c r="G29" s="114"/>
      <c r="H29" s="139"/>
      <c r="I29" s="200"/>
      <c r="J29" s="201"/>
      <c r="K29" s="186"/>
      <c r="L29" s="130"/>
      <c r="M29" s="130"/>
      <c r="N29" s="202"/>
      <c r="O29" s="203"/>
      <c r="P29" s="198"/>
      <c r="Q29" s="129"/>
    </row>
    <row r="30" spans="1:18" x14ac:dyDescent="0.2">
      <c r="A30" s="124"/>
      <c r="B30" s="186"/>
      <c r="C30" s="201"/>
      <c r="D30" s="193"/>
      <c r="E30" s="204"/>
      <c r="F30" s="191"/>
      <c r="G30" s="114"/>
      <c r="H30" s="124"/>
      <c r="I30" s="186"/>
      <c r="J30" s="201"/>
      <c r="K30" s="193"/>
      <c r="L30" s="204"/>
      <c r="M30" s="191"/>
      <c r="N30" s="205"/>
      <c r="O30" s="203"/>
      <c r="P30" s="198"/>
    </row>
    <row r="31" spans="1:18" ht="14.45" customHeight="1" x14ac:dyDescent="0.2">
      <c r="A31" s="295" t="s">
        <v>187</v>
      </c>
      <c r="B31" s="296"/>
      <c r="C31" s="296"/>
      <c r="D31" s="296"/>
      <c r="E31" s="297"/>
      <c r="F31" s="114"/>
      <c r="G31" s="130"/>
      <c r="H31" s="186"/>
      <c r="I31" s="201"/>
      <c r="J31" s="186"/>
      <c r="K31" s="188"/>
      <c r="L31" s="183"/>
      <c r="M31" s="114"/>
      <c r="N31" s="207"/>
      <c r="O31" s="208"/>
      <c r="Q31" s="111"/>
    </row>
    <row r="32" spans="1:18" x14ac:dyDescent="0.2">
      <c r="A32" s="206"/>
      <c r="B32" s="209" t="s">
        <v>191</v>
      </c>
      <c r="C32" s="184" t="s">
        <v>197</v>
      </c>
      <c r="D32" s="209"/>
      <c r="E32" s="209" t="s">
        <v>190</v>
      </c>
      <c r="F32" s="114"/>
      <c r="G32" s="139"/>
      <c r="H32" s="139"/>
      <c r="I32" s="139"/>
      <c r="J32" s="139"/>
      <c r="K32" s="124"/>
      <c r="L32" s="183"/>
      <c r="M32" s="129"/>
      <c r="N32" s="158"/>
      <c r="O32" s="158"/>
      <c r="Q32" s="111"/>
    </row>
    <row r="33" spans="1:19" x14ac:dyDescent="0.2">
      <c r="A33" s="206" t="s">
        <v>192</v>
      </c>
      <c r="B33" s="264">
        <v>18</v>
      </c>
      <c r="C33" s="265">
        <v>20</v>
      </c>
      <c r="D33" s="267"/>
      <c r="E33" s="266">
        <f>+C33*B33*26</f>
        <v>9360</v>
      </c>
      <c r="G33" s="114"/>
      <c r="H33" s="129"/>
      <c r="I33" s="129"/>
      <c r="J33" s="205"/>
      <c r="K33" s="205"/>
      <c r="L33" s="129"/>
      <c r="M33" s="139"/>
      <c r="Q33" s="111"/>
    </row>
    <row r="34" spans="1:19" x14ac:dyDescent="0.2">
      <c r="A34" s="206" t="s">
        <v>193</v>
      </c>
      <c r="B34" s="264">
        <v>18</v>
      </c>
      <c r="C34" s="265">
        <v>18</v>
      </c>
      <c r="D34" s="267"/>
      <c r="E34" s="266">
        <f>+C34*B34*26</f>
        <v>8424</v>
      </c>
      <c r="G34" s="114"/>
      <c r="H34" s="129"/>
      <c r="I34" s="139"/>
      <c r="J34" s="130"/>
      <c r="K34" s="210"/>
      <c r="L34" s="158"/>
      <c r="M34" s="192"/>
      <c r="Q34" s="111"/>
    </row>
    <row r="35" spans="1:19" x14ac:dyDescent="0.2">
      <c r="A35" s="211"/>
      <c r="B35" s="268"/>
      <c r="C35" s="268"/>
      <c r="D35" s="269" t="s">
        <v>244</v>
      </c>
      <c r="E35" s="270">
        <f>SUM(E33:E34)</f>
        <v>17784</v>
      </c>
      <c r="H35" s="130"/>
      <c r="I35" s="128"/>
      <c r="J35" s="130"/>
      <c r="K35" s="210"/>
      <c r="L35" s="192"/>
      <c r="M35" s="192"/>
      <c r="N35" s="212"/>
      <c r="O35" s="213"/>
      <c r="P35" s="214"/>
      <c r="Q35" s="215"/>
      <c r="R35" s="117"/>
    </row>
    <row r="36" spans="1:19" x14ac:dyDescent="0.2">
      <c r="A36" s="273"/>
      <c r="B36" s="273"/>
      <c r="C36" s="273"/>
      <c r="D36" s="273"/>
      <c r="E36" s="274"/>
      <c r="F36" s="275"/>
      <c r="I36" s="130"/>
      <c r="J36" s="128"/>
      <c r="K36" s="130"/>
      <c r="L36" s="210"/>
      <c r="M36" s="192"/>
      <c r="N36" s="192"/>
      <c r="O36" s="212"/>
      <c r="P36" s="213"/>
      <c r="Q36" s="216"/>
      <c r="R36" s="217"/>
      <c r="S36" s="217"/>
    </row>
    <row r="37" spans="1:19" x14ac:dyDescent="0.2">
      <c r="A37" s="273"/>
      <c r="B37" s="273"/>
      <c r="C37" s="273"/>
      <c r="D37" s="273"/>
      <c r="E37" s="273"/>
      <c r="F37" s="276"/>
      <c r="I37" s="218"/>
      <c r="J37" s="219"/>
      <c r="K37" s="220"/>
      <c r="L37" s="221"/>
      <c r="M37" s="221"/>
      <c r="N37" s="221"/>
      <c r="O37" s="222"/>
      <c r="P37" s="223"/>
      <c r="Q37" s="216"/>
      <c r="R37" s="217"/>
      <c r="S37" s="217"/>
    </row>
    <row r="38" spans="1:19" x14ac:dyDescent="0.2">
      <c r="A38" s="124"/>
      <c r="B38" s="139"/>
      <c r="C38" s="139"/>
      <c r="D38" s="139"/>
      <c r="E38" s="139"/>
      <c r="F38" s="183"/>
      <c r="I38" s="130"/>
      <c r="J38" s="128"/>
      <c r="K38" s="158"/>
      <c r="L38" s="192"/>
      <c r="M38" s="192"/>
      <c r="N38" s="192"/>
      <c r="O38" s="212"/>
      <c r="P38" s="213"/>
      <c r="Q38" s="216"/>
      <c r="R38" s="217"/>
      <c r="S38" s="217"/>
    </row>
    <row r="39" spans="1:19" x14ac:dyDescent="0.2">
      <c r="A39" s="139"/>
      <c r="B39" s="139"/>
      <c r="C39" s="139"/>
      <c r="D39" s="139"/>
      <c r="E39" s="124"/>
      <c r="F39" s="183"/>
      <c r="I39" s="130"/>
      <c r="J39" s="128"/>
      <c r="K39" s="158"/>
      <c r="L39" s="192"/>
      <c r="M39" s="192"/>
      <c r="N39" s="192"/>
      <c r="O39" s="212"/>
      <c r="P39" s="213"/>
      <c r="Q39" s="216"/>
      <c r="R39" s="217"/>
      <c r="S39" s="217"/>
    </row>
    <row r="40" spans="1:19" x14ac:dyDescent="0.2">
      <c r="B40" s="224"/>
      <c r="I40" s="130"/>
      <c r="J40" s="128"/>
      <c r="K40" s="158"/>
      <c r="L40" s="192"/>
      <c r="M40" s="192"/>
      <c r="N40" s="192"/>
      <c r="O40" s="212"/>
      <c r="P40" s="213"/>
      <c r="Q40" s="225"/>
      <c r="R40" s="217"/>
      <c r="S40" s="217"/>
    </row>
    <row r="41" spans="1:19" x14ac:dyDescent="0.2">
      <c r="A41" s="226"/>
      <c r="B41" s="227"/>
      <c r="C41" s="227"/>
      <c r="D41" s="227"/>
      <c r="E41" s="157"/>
      <c r="F41" s="157"/>
      <c r="H41" s="224" t="s">
        <v>195</v>
      </c>
      <c r="I41" s="130"/>
      <c r="J41" s="128"/>
      <c r="K41" s="130"/>
      <c r="L41" s="192"/>
      <c r="M41" s="192"/>
      <c r="N41" s="192"/>
      <c r="O41" s="212"/>
      <c r="P41" s="213"/>
      <c r="Q41" s="228"/>
      <c r="R41" s="229"/>
      <c r="S41" s="229"/>
    </row>
    <row r="42" spans="1:19" x14ac:dyDescent="0.2">
      <c r="A42" s="188"/>
      <c r="B42" s="186"/>
      <c r="C42" s="186"/>
      <c r="D42" s="186"/>
      <c r="E42" s="186"/>
      <c r="F42" s="187"/>
      <c r="I42" s="230"/>
      <c r="J42" s="129"/>
      <c r="K42" s="205"/>
      <c r="L42" s="205"/>
      <c r="M42" s="129"/>
      <c r="N42" s="231"/>
      <c r="O42" s="232"/>
      <c r="R42" s="117"/>
      <c r="S42" s="117"/>
    </row>
    <row r="43" spans="1:19" x14ac:dyDescent="0.2">
      <c r="E43" s="191"/>
      <c r="F43" s="192"/>
      <c r="H43" s="224"/>
      <c r="I43" s="196"/>
      <c r="J43" s="233"/>
      <c r="K43" s="120"/>
      <c r="L43" s="120"/>
      <c r="M43" s="233"/>
      <c r="N43" s="231"/>
      <c r="O43" s="232"/>
      <c r="R43" s="117"/>
      <c r="S43" s="117"/>
    </row>
    <row r="44" spans="1:19" x14ac:dyDescent="0.2">
      <c r="A44" s="188"/>
      <c r="B44" s="193"/>
      <c r="C44" s="193"/>
      <c r="D44" s="193"/>
      <c r="E44" s="191"/>
      <c r="F44" s="192"/>
      <c r="I44" s="196"/>
      <c r="N44" s="231"/>
      <c r="O44" s="232"/>
    </row>
    <row r="45" spans="1:19" x14ac:dyDescent="0.2">
      <c r="A45" s="186"/>
      <c r="B45" s="193"/>
      <c r="C45" s="193"/>
      <c r="D45" s="193"/>
      <c r="E45" s="191"/>
      <c r="F45" s="192"/>
      <c r="I45" s="196"/>
      <c r="N45" s="231"/>
    </row>
    <row r="46" spans="1:19" x14ac:dyDescent="0.2">
      <c r="A46" s="139"/>
      <c r="B46" s="200"/>
      <c r="C46" s="201"/>
      <c r="D46" s="186"/>
      <c r="E46" s="130"/>
      <c r="F46" s="130"/>
      <c r="I46" s="234"/>
      <c r="N46" s="231"/>
    </row>
    <row r="47" spans="1:19" x14ac:dyDescent="0.2">
      <c r="A47" s="124"/>
      <c r="B47" s="186"/>
      <c r="C47" s="201"/>
      <c r="D47" s="193"/>
      <c r="E47" s="204"/>
      <c r="F47" s="191"/>
      <c r="I47" s="194"/>
      <c r="J47" s="235"/>
      <c r="K47" s="236"/>
      <c r="L47" s="236"/>
      <c r="M47" s="236"/>
      <c r="N47" s="237"/>
    </row>
    <row r="48" spans="1:19" x14ac:dyDescent="0.2">
      <c r="A48" s="130"/>
      <c r="B48" s="186"/>
      <c r="C48" s="201"/>
      <c r="D48" s="186"/>
      <c r="E48" s="188"/>
      <c r="F48" s="183"/>
      <c r="I48" s="196"/>
      <c r="J48" s="235"/>
      <c r="K48" s="235"/>
      <c r="L48" s="235"/>
      <c r="M48" s="235"/>
      <c r="N48" s="123"/>
    </row>
    <row r="49" spans="1:17" x14ac:dyDescent="0.2">
      <c r="A49" s="124"/>
      <c r="B49" s="139"/>
      <c r="C49" s="139"/>
      <c r="D49" s="139"/>
      <c r="E49" s="139"/>
      <c r="F49" s="183"/>
      <c r="I49" s="196"/>
      <c r="J49" s="238"/>
      <c r="K49" s="134"/>
      <c r="L49" s="238"/>
      <c r="M49" s="238"/>
      <c r="N49" s="130"/>
    </row>
    <row r="50" spans="1:17" x14ac:dyDescent="0.2">
      <c r="A50" s="139"/>
      <c r="B50" s="139"/>
      <c r="C50" s="139"/>
      <c r="D50" s="139"/>
      <c r="E50" s="124"/>
      <c r="F50" s="183"/>
      <c r="I50" s="234"/>
      <c r="J50" s="130"/>
      <c r="K50" s="158"/>
      <c r="L50" s="158"/>
      <c r="M50" s="158"/>
      <c r="N50" s="158"/>
    </row>
    <row r="51" spans="1:17" x14ac:dyDescent="0.2">
      <c r="B51" s="224"/>
      <c r="C51" s="224"/>
      <c r="D51" s="224"/>
      <c r="I51" s="239"/>
      <c r="J51" s="158"/>
      <c r="K51" s="158"/>
      <c r="L51" s="158"/>
      <c r="M51" s="158"/>
      <c r="N51" s="158"/>
    </row>
    <row r="52" spans="1:17" x14ac:dyDescent="0.2">
      <c r="I52" s="240"/>
      <c r="J52" s="139"/>
      <c r="K52" s="139"/>
      <c r="L52" s="191"/>
      <c r="M52" s="158"/>
      <c r="N52" s="192"/>
    </row>
    <row r="53" spans="1:17" x14ac:dyDescent="0.2">
      <c r="B53" s="224"/>
      <c r="C53" s="224"/>
      <c r="D53" s="224"/>
      <c r="I53" s="241"/>
      <c r="J53" s="139"/>
      <c r="K53" s="139"/>
      <c r="L53" s="191"/>
      <c r="M53" s="242"/>
      <c r="N53" s="192"/>
      <c r="O53" s="232"/>
    </row>
    <row r="54" spans="1:17" x14ac:dyDescent="0.2">
      <c r="G54" s="243"/>
      <c r="H54" s="243"/>
      <c r="I54" s="129"/>
      <c r="J54" s="139"/>
      <c r="K54" s="139"/>
      <c r="L54" s="193"/>
      <c r="M54" s="158"/>
      <c r="N54" s="192"/>
    </row>
    <row r="55" spans="1:17" x14ac:dyDescent="0.2">
      <c r="B55" s="224"/>
      <c r="C55" s="224"/>
      <c r="D55" s="224"/>
      <c r="G55" s="186"/>
      <c r="H55" s="186"/>
      <c r="I55" s="129"/>
    </row>
    <row r="56" spans="1:17" x14ac:dyDescent="0.2">
      <c r="B56" s="224"/>
      <c r="C56" s="224"/>
      <c r="D56" s="224"/>
      <c r="G56" s="187"/>
      <c r="H56" s="187"/>
      <c r="I56" s="129"/>
    </row>
    <row r="57" spans="1:17" x14ac:dyDescent="0.2">
      <c r="A57" s="244"/>
      <c r="B57" s="224"/>
      <c r="C57" s="224"/>
      <c r="D57" s="224"/>
      <c r="G57" s="187"/>
      <c r="H57" s="187"/>
      <c r="I57" s="129"/>
      <c r="Q57" s="245"/>
    </row>
    <row r="58" spans="1:17" x14ac:dyDescent="0.2">
      <c r="B58" s="224"/>
      <c r="C58" s="224"/>
      <c r="D58" s="224"/>
      <c r="G58" s="114"/>
      <c r="H58" s="114"/>
      <c r="I58" s="129"/>
      <c r="Q58" s="245"/>
    </row>
    <row r="59" spans="1:17" x14ac:dyDescent="0.2">
      <c r="G59" s="114"/>
      <c r="H59" s="114"/>
      <c r="I59" s="129"/>
      <c r="Q59" s="245"/>
    </row>
    <row r="60" spans="1:17" x14ac:dyDescent="0.2">
      <c r="G60" s="114"/>
      <c r="H60" s="114"/>
      <c r="I60" s="129"/>
      <c r="Q60" s="245"/>
    </row>
    <row r="61" spans="1:17" x14ac:dyDescent="0.2">
      <c r="A61" s="188"/>
      <c r="B61" s="243"/>
      <c r="C61" s="243"/>
      <c r="D61" s="243"/>
      <c r="E61" s="243"/>
      <c r="F61" s="243"/>
      <c r="G61" s="114"/>
      <c r="H61" s="114"/>
      <c r="I61" s="129"/>
      <c r="Q61" s="245"/>
    </row>
    <row r="62" spans="1:17" x14ac:dyDescent="0.2">
      <c r="A62" s="186"/>
      <c r="B62" s="186"/>
      <c r="C62" s="186"/>
      <c r="D62" s="186"/>
      <c r="E62" s="186"/>
      <c r="F62" s="186"/>
      <c r="G62" s="114"/>
      <c r="H62" s="114"/>
      <c r="I62" s="129"/>
      <c r="Q62" s="245"/>
    </row>
    <row r="63" spans="1:17" x14ac:dyDescent="0.2">
      <c r="A63" s="186"/>
      <c r="B63" s="186"/>
      <c r="C63" s="186"/>
      <c r="D63" s="186"/>
      <c r="E63" s="187"/>
      <c r="F63" s="187"/>
      <c r="G63" s="114"/>
      <c r="H63" s="114"/>
      <c r="I63" s="129"/>
      <c r="Q63" s="245"/>
    </row>
    <row r="64" spans="1:17" x14ac:dyDescent="0.2">
      <c r="A64" s="186"/>
      <c r="B64" s="186"/>
      <c r="C64" s="186"/>
      <c r="D64" s="186"/>
      <c r="E64" s="187"/>
      <c r="F64" s="187"/>
      <c r="G64" s="186"/>
      <c r="H64" s="186"/>
      <c r="I64" s="129"/>
    </row>
    <row r="65" spans="1:7" x14ac:dyDescent="0.2">
      <c r="A65" s="114"/>
      <c r="B65" s="114"/>
      <c r="C65" s="114"/>
      <c r="D65" s="114"/>
      <c r="E65" s="114"/>
      <c r="F65" s="114"/>
      <c r="G65" s="114"/>
    </row>
    <row r="66" spans="1:7" x14ac:dyDescent="0.2">
      <c r="A66" s="114"/>
      <c r="B66" s="114"/>
      <c r="C66" s="114"/>
      <c r="D66" s="114"/>
      <c r="E66" s="114"/>
      <c r="F66" s="114"/>
      <c r="G66" s="228"/>
    </row>
    <row r="67" spans="1:7" x14ac:dyDescent="0.2">
      <c r="A67" s="114"/>
      <c r="B67" s="114"/>
      <c r="C67" s="114"/>
      <c r="D67" s="114"/>
      <c r="E67" s="114"/>
      <c r="F67" s="114"/>
      <c r="G67" s="228"/>
    </row>
    <row r="68" spans="1:7" x14ac:dyDescent="0.2">
      <c r="A68" s="114"/>
      <c r="B68" s="114"/>
      <c r="C68" s="114"/>
      <c r="D68" s="114"/>
      <c r="E68" s="114"/>
      <c r="F68" s="114"/>
      <c r="G68" s="228"/>
    </row>
    <row r="69" spans="1:7" x14ac:dyDescent="0.2">
      <c r="A69" s="114"/>
      <c r="B69" s="114"/>
      <c r="C69" s="114"/>
      <c r="D69" s="114"/>
      <c r="E69" s="114"/>
      <c r="F69" s="114"/>
      <c r="G69" s="228"/>
    </row>
    <row r="70" spans="1:7" x14ac:dyDescent="0.2">
      <c r="A70" s="114"/>
      <c r="B70" s="114"/>
      <c r="C70" s="114"/>
      <c r="D70" s="114"/>
      <c r="E70" s="114"/>
      <c r="F70" s="114"/>
      <c r="G70" s="246"/>
    </row>
    <row r="71" spans="1:7" x14ac:dyDescent="0.2">
      <c r="A71" s="139"/>
      <c r="B71" s="247"/>
      <c r="C71" s="139"/>
      <c r="D71" s="186"/>
      <c r="E71" s="186"/>
      <c r="F71" s="186"/>
      <c r="G71" s="228"/>
    </row>
    <row r="72" spans="1:7" x14ac:dyDescent="0.2">
      <c r="A72" s="248"/>
      <c r="B72" s="114"/>
      <c r="C72" s="114"/>
      <c r="D72" s="114"/>
      <c r="E72" s="114"/>
      <c r="F72" s="114"/>
      <c r="G72" s="114"/>
    </row>
    <row r="73" spans="1:7" x14ac:dyDescent="0.2">
      <c r="A73" s="228"/>
      <c r="B73" s="216"/>
      <c r="C73" s="228"/>
      <c r="D73" s="228"/>
      <c r="E73" s="228"/>
      <c r="F73" s="228"/>
      <c r="G73" s="114"/>
    </row>
    <row r="74" spans="1:7" x14ac:dyDescent="0.2">
      <c r="A74" s="114"/>
      <c r="B74" s="216"/>
      <c r="C74" s="176"/>
      <c r="D74" s="228"/>
      <c r="E74" s="228"/>
      <c r="F74" s="228"/>
      <c r="G74" s="114"/>
    </row>
    <row r="75" spans="1:7" x14ac:dyDescent="0.2">
      <c r="A75" s="114"/>
      <c r="B75" s="216"/>
      <c r="C75" s="249"/>
      <c r="D75" s="197"/>
      <c r="E75" s="228"/>
      <c r="F75" s="228"/>
      <c r="G75" s="114"/>
    </row>
    <row r="76" spans="1:7" x14ac:dyDescent="0.2">
      <c r="A76" s="114"/>
      <c r="B76" s="216"/>
      <c r="C76" s="249"/>
      <c r="D76" s="197"/>
      <c r="E76" s="228"/>
      <c r="F76" s="228"/>
      <c r="G76" s="114"/>
    </row>
    <row r="77" spans="1:7" x14ac:dyDescent="0.2">
      <c r="A77" s="114"/>
      <c r="B77" s="216"/>
      <c r="C77" s="250"/>
      <c r="D77" s="251"/>
      <c r="E77" s="246"/>
      <c r="F77" s="246"/>
      <c r="G77" s="252"/>
    </row>
    <row r="78" spans="1:7" x14ac:dyDescent="0.2">
      <c r="A78" s="253"/>
      <c r="B78" s="254"/>
      <c r="C78" s="228"/>
      <c r="D78" s="228"/>
      <c r="E78" s="228"/>
      <c r="F78" s="228"/>
      <c r="G78" s="255"/>
    </row>
    <row r="79" spans="1:7" x14ac:dyDescent="0.2">
      <c r="A79" s="114"/>
      <c r="B79" s="114"/>
      <c r="C79" s="114"/>
      <c r="D79" s="114"/>
      <c r="E79" s="114"/>
      <c r="F79" s="114"/>
      <c r="G79" s="252"/>
    </row>
    <row r="80" spans="1:7" x14ac:dyDescent="0.2">
      <c r="A80" s="114"/>
      <c r="B80" s="114"/>
      <c r="C80" s="256"/>
      <c r="D80" s="114"/>
      <c r="E80" s="114"/>
      <c r="F80" s="114"/>
      <c r="G80" s="114"/>
    </row>
    <row r="81" spans="1:7" x14ac:dyDescent="0.2">
      <c r="A81" s="114"/>
      <c r="B81" s="114"/>
      <c r="C81" s="256"/>
      <c r="D81" s="114"/>
      <c r="E81" s="114"/>
      <c r="F81" s="114"/>
      <c r="G81" s="252"/>
    </row>
    <row r="82" spans="1:7" x14ac:dyDescent="0.2">
      <c r="A82" s="114"/>
      <c r="B82" s="114"/>
      <c r="C82" s="114"/>
      <c r="D82" s="114"/>
      <c r="E82" s="114"/>
      <c r="F82" s="114"/>
      <c r="G82" s="257"/>
    </row>
    <row r="83" spans="1:7" x14ac:dyDescent="0.2">
      <c r="A83" s="258"/>
      <c r="B83" s="114"/>
      <c r="C83" s="129"/>
      <c r="D83" s="109"/>
      <c r="E83" s="114"/>
      <c r="F83" s="114"/>
      <c r="G83" s="252"/>
    </row>
    <row r="84" spans="1:7" x14ac:dyDescent="0.2">
      <c r="A84" s="259"/>
      <c r="B84" s="114"/>
      <c r="C84" s="260"/>
      <c r="D84" s="260"/>
      <c r="E84" s="252"/>
      <c r="F84" s="252"/>
      <c r="G84" s="257"/>
    </row>
    <row r="85" spans="1:7" x14ac:dyDescent="0.2">
      <c r="A85" s="114"/>
      <c r="B85" s="114"/>
      <c r="C85" s="261"/>
      <c r="D85" s="261"/>
      <c r="E85" s="255"/>
      <c r="F85" s="255"/>
      <c r="G85" s="252"/>
    </row>
    <row r="86" spans="1:7" x14ac:dyDescent="0.2">
      <c r="A86" s="259"/>
      <c r="B86" s="259"/>
      <c r="C86" s="260"/>
      <c r="D86" s="260"/>
      <c r="E86" s="252"/>
      <c r="F86" s="252"/>
      <c r="G86" s="114"/>
    </row>
    <row r="87" spans="1:7" x14ac:dyDescent="0.2">
      <c r="A87" s="114"/>
      <c r="B87" s="114"/>
      <c r="C87" s="114"/>
      <c r="D87" s="114"/>
      <c r="E87" s="114"/>
      <c r="F87" s="114"/>
      <c r="G87" s="252"/>
    </row>
    <row r="88" spans="1:7" x14ac:dyDescent="0.2">
      <c r="A88" s="259"/>
      <c r="B88" s="259"/>
      <c r="C88" s="260"/>
      <c r="D88" s="260"/>
      <c r="E88" s="252"/>
      <c r="F88" s="252"/>
      <c r="G88" s="114"/>
    </row>
    <row r="89" spans="1:7" x14ac:dyDescent="0.2">
      <c r="A89" s="259"/>
      <c r="B89" s="114"/>
      <c r="C89" s="114"/>
      <c r="D89" s="114"/>
      <c r="E89" s="257"/>
      <c r="F89" s="257"/>
      <c r="G89" s="252"/>
    </row>
    <row r="90" spans="1:7" x14ac:dyDescent="0.2">
      <c r="A90" s="259"/>
      <c r="B90" s="114"/>
      <c r="C90" s="260"/>
      <c r="D90" s="260"/>
      <c r="E90" s="252"/>
      <c r="F90" s="252"/>
      <c r="G90" s="257"/>
    </row>
    <row r="91" spans="1:7" x14ac:dyDescent="0.2">
      <c r="A91" s="114"/>
      <c r="B91" s="114"/>
      <c r="C91" s="114"/>
      <c r="D91" s="114"/>
      <c r="E91" s="257"/>
      <c r="F91" s="257"/>
      <c r="G91" s="252"/>
    </row>
    <row r="92" spans="1:7" x14ac:dyDescent="0.2">
      <c r="A92" s="259"/>
      <c r="B92" s="114"/>
      <c r="C92" s="260"/>
      <c r="D92" s="260"/>
      <c r="E92" s="252"/>
      <c r="F92" s="252"/>
      <c r="G92" s="114"/>
    </row>
    <row r="93" spans="1:7" x14ac:dyDescent="0.2">
      <c r="A93" s="114"/>
      <c r="B93" s="114"/>
      <c r="C93" s="114"/>
      <c r="D93" s="114"/>
      <c r="E93" s="114"/>
      <c r="F93" s="114"/>
      <c r="G93" s="114"/>
    </row>
    <row r="94" spans="1:7" x14ac:dyDescent="0.2">
      <c r="A94" s="139"/>
      <c r="B94" s="114"/>
      <c r="C94" s="260"/>
      <c r="D94" s="260"/>
      <c r="E94" s="252"/>
      <c r="F94" s="252"/>
    </row>
    <row r="95" spans="1:7" x14ac:dyDescent="0.2">
      <c r="A95" s="114"/>
      <c r="B95" s="114"/>
      <c r="C95" s="114"/>
      <c r="D95" s="114"/>
      <c r="E95" s="114"/>
      <c r="F95" s="114"/>
    </row>
    <row r="96" spans="1:7" x14ac:dyDescent="0.2">
      <c r="A96" s="262"/>
      <c r="B96" s="114"/>
      <c r="C96" s="260"/>
      <c r="D96" s="260"/>
      <c r="E96" s="252"/>
      <c r="F96" s="252"/>
    </row>
    <row r="97" spans="1:6" x14ac:dyDescent="0.2">
      <c r="A97" s="114"/>
      <c r="B97" s="114"/>
      <c r="C97" s="114"/>
      <c r="D97" s="114"/>
      <c r="E97" s="257"/>
      <c r="F97" s="257"/>
    </row>
    <row r="98" spans="1:6" x14ac:dyDescent="0.2">
      <c r="A98" s="114"/>
      <c r="B98" s="114"/>
      <c r="C98" s="260"/>
      <c r="D98" s="260"/>
      <c r="E98" s="252"/>
      <c r="F98" s="252"/>
    </row>
    <row r="99" spans="1:6" x14ac:dyDescent="0.2">
      <c r="A99" s="114"/>
      <c r="B99" s="114"/>
      <c r="C99" s="114"/>
      <c r="D99" s="114"/>
      <c r="E99" s="114"/>
      <c r="F99" s="114"/>
    </row>
    <row r="100" spans="1:6" x14ac:dyDescent="0.2">
      <c r="A100" s="114"/>
      <c r="B100" s="114"/>
      <c r="C100" s="114"/>
      <c r="D100" s="114"/>
      <c r="E100" s="114"/>
      <c r="F100" s="114"/>
    </row>
  </sheetData>
  <mergeCells count="7">
    <mergeCell ref="A1:E1"/>
    <mergeCell ref="A31:E31"/>
    <mergeCell ref="A2:E2"/>
    <mergeCell ref="F6:G6"/>
    <mergeCell ref="F8:G8"/>
    <mergeCell ref="A15:E15"/>
    <mergeCell ref="A24:D24"/>
  </mergeCells>
  <pageMargins left="0.7" right="0.7" top="0.75" bottom="0.75" header="0.3" footer="0.3"/>
  <pageSetup scale="9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32"/>
  <sheetViews>
    <sheetView topLeftCell="C1" workbookViewId="0">
      <selection activeCell="AD26" sqref="AD26"/>
    </sheetView>
  </sheetViews>
  <sheetFormatPr defaultRowHeight="15" x14ac:dyDescent="0.25"/>
  <cols>
    <col min="1" max="2" width="0" hidden="1" customWidth="1"/>
    <col min="3" max="3" width="3.28515625" customWidth="1"/>
    <col min="4" max="4" width="15.28515625" customWidth="1"/>
    <col min="5" max="26" width="0" hidden="1" customWidth="1"/>
    <col min="27" max="27" width="10.28515625" hidden="1" customWidth="1"/>
    <col min="28" max="28" width="17.42578125" customWidth="1"/>
    <col min="29" max="29" width="13.42578125" customWidth="1"/>
    <col min="30" max="30" width="13.85546875" customWidth="1"/>
    <col min="31" max="31" width="13.42578125" customWidth="1"/>
  </cols>
  <sheetData>
    <row r="1" spans="1:32" ht="20.25" x14ac:dyDescent="0.3">
      <c r="C1" s="291" t="s">
        <v>175</v>
      </c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</row>
    <row r="2" spans="1:32" ht="18" x14ac:dyDescent="0.25">
      <c r="AB2" s="53" t="s">
        <v>256</v>
      </c>
      <c r="AC2" s="53"/>
      <c r="AD2" s="53"/>
      <c r="AE2" s="53"/>
      <c r="AF2" s="53"/>
    </row>
    <row r="3" spans="1:32" x14ac:dyDescent="0.25">
      <c r="AC3" s="68"/>
      <c r="AD3" s="68"/>
      <c r="AE3" s="52"/>
      <c r="AF3" s="67"/>
    </row>
    <row r="4" spans="1:32" x14ac:dyDescent="0.25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97" t="s">
        <v>0</v>
      </c>
      <c r="AD4" s="97" t="s">
        <v>0</v>
      </c>
      <c r="AE4" s="98" t="s">
        <v>165</v>
      </c>
    </row>
    <row r="5" spans="1:32" x14ac:dyDescent="0.25"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99" t="s">
        <v>164</v>
      </c>
      <c r="AD5" s="99" t="s">
        <v>254</v>
      </c>
      <c r="AE5" s="100" t="s">
        <v>167</v>
      </c>
    </row>
    <row r="6" spans="1:32" x14ac:dyDescent="0.25">
      <c r="C6" s="49" t="s">
        <v>174</v>
      </c>
      <c r="D6" s="49"/>
    </row>
    <row r="7" spans="1:32" x14ac:dyDescent="0.25">
      <c r="C7" s="15"/>
      <c r="D7" s="74" t="s">
        <v>216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81">
        <v>30000</v>
      </c>
      <c r="AD7" s="81">
        <v>30000</v>
      </c>
      <c r="AE7" s="108">
        <f>+AD7-AC7</f>
        <v>0</v>
      </c>
    </row>
    <row r="8" spans="1:32" x14ac:dyDescent="0.25">
      <c r="C8" s="15"/>
      <c r="D8" s="74" t="s">
        <v>215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81">
        <v>20000</v>
      </c>
      <c r="AD8" s="81">
        <v>20000</v>
      </c>
      <c r="AE8" s="108">
        <f>+AD8-AC8</f>
        <v>0</v>
      </c>
    </row>
    <row r="9" spans="1:32" s="5" customFormat="1" x14ac:dyDescent="0.25">
      <c r="C9" s="15"/>
      <c r="D9" s="74" t="s">
        <v>214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81">
        <v>25462.54</v>
      </c>
      <c r="AD9" s="81">
        <v>102793</v>
      </c>
      <c r="AE9" s="108">
        <f>+AD9-AC9</f>
        <v>77330.459999999992</v>
      </c>
    </row>
    <row r="10" spans="1:32" s="5" customFormat="1" x14ac:dyDescent="0.25">
      <c r="C10" s="21" t="s">
        <v>213</v>
      </c>
      <c r="D10" s="21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79">
        <f>+AC7+AC9+AC8</f>
        <v>75462.540000000008</v>
      </c>
      <c r="AD10" s="79">
        <f>+AD7+AD9+AD8</f>
        <v>152793</v>
      </c>
      <c r="AE10" s="79">
        <f>+AD10-AC10</f>
        <v>77330.459999999992</v>
      </c>
    </row>
    <row r="11" spans="1:32" s="5" customFormat="1" x14ac:dyDescent="0.25">
      <c r="C11" s="26"/>
      <c r="D11" s="49"/>
      <c r="AC11" s="78"/>
      <c r="AD11" s="78"/>
      <c r="AE11" s="289"/>
    </row>
    <row r="12" spans="1:32" x14ac:dyDescent="0.25">
      <c r="A12" s="49"/>
      <c r="B12" s="49"/>
      <c r="C12" s="49" t="s">
        <v>212</v>
      </c>
      <c r="D12" s="49"/>
      <c r="E12" s="50"/>
      <c r="F12" s="76"/>
      <c r="G12" s="50"/>
      <c r="H12" s="76"/>
      <c r="I12" s="50"/>
      <c r="J12" s="76"/>
      <c r="K12" s="50"/>
      <c r="L12" s="76"/>
      <c r="M12" s="50"/>
      <c r="N12" s="76"/>
      <c r="O12" s="50"/>
      <c r="P12" s="76"/>
      <c r="Q12" s="50"/>
      <c r="R12" s="76"/>
      <c r="S12" s="50"/>
      <c r="T12" s="76"/>
      <c r="U12" s="50"/>
      <c r="V12" s="76"/>
      <c r="W12" s="50"/>
      <c r="X12" s="76"/>
      <c r="Y12" s="50"/>
      <c r="Z12" s="76"/>
      <c r="AA12" s="50"/>
      <c r="AB12" s="76"/>
      <c r="AC12" s="75"/>
      <c r="AD12" s="75"/>
      <c r="AE12" s="290"/>
    </row>
    <row r="13" spans="1:32" x14ac:dyDescent="0.25">
      <c r="A13" s="49"/>
      <c r="B13" s="49"/>
      <c r="C13" s="74"/>
      <c r="D13" s="74" t="s">
        <v>211</v>
      </c>
      <c r="E13" s="73">
        <v>0</v>
      </c>
      <c r="F13" s="72"/>
      <c r="G13" s="73">
        <v>0</v>
      </c>
      <c r="H13" s="72"/>
      <c r="I13" s="73">
        <v>0</v>
      </c>
      <c r="J13" s="72"/>
      <c r="K13" s="73">
        <v>0</v>
      </c>
      <c r="L13" s="72"/>
      <c r="M13" s="73">
        <v>0</v>
      </c>
      <c r="N13" s="72"/>
      <c r="O13" s="73">
        <v>0</v>
      </c>
      <c r="P13" s="72"/>
      <c r="Q13" s="73">
        <v>0</v>
      </c>
      <c r="R13" s="72"/>
      <c r="S13" s="73">
        <v>0</v>
      </c>
      <c r="T13" s="72"/>
      <c r="U13" s="73">
        <v>0</v>
      </c>
      <c r="V13" s="72"/>
      <c r="W13" s="73">
        <v>0</v>
      </c>
      <c r="X13" s="72"/>
      <c r="Y13" s="73">
        <v>0</v>
      </c>
      <c r="Z13" s="72"/>
      <c r="AA13" s="73">
        <v>120000</v>
      </c>
      <c r="AB13" s="72"/>
      <c r="AC13" s="71">
        <v>120000</v>
      </c>
      <c r="AD13" s="71">
        <v>80000</v>
      </c>
      <c r="AE13" s="108">
        <f t="shared" ref="AE13:AE20" si="0">+AD13-AC13</f>
        <v>-40000</v>
      </c>
    </row>
    <row r="14" spans="1:32" x14ac:dyDescent="0.25">
      <c r="A14" s="49"/>
      <c r="B14" s="49"/>
      <c r="C14" s="74"/>
      <c r="D14" s="74" t="s">
        <v>210</v>
      </c>
      <c r="E14" s="73">
        <v>0</v>
      </c>
      <c r="F14" s="72"/>
      <c r="G14" s="73">
        <v>0</v>
      </c>
      <c r="H14" s="72"/>
      <c r="I14" s="73">
        <v>0</v>
      </c>
      <c r="J14" s="72"/>
      <c r="K14" s="73">
        <v>0</v>
      </c>
      <c r="L14" s="72"/>
      <c r="M14" s="73">
        <v>0</v>
      </c>
      <c r="N14" s="72"/>
      <c r="O14" s="73">
        <v>0</v>
      </c>
      <c r="P14" s="72"/>
      <c r="Q14" s="73">
        <v>0</v>
      </c>
      <c r="R14" s="72"/>
      <c r="S14" s="73">
        <v>0</v>
      </c>
      <c r="T14" s="72"/>
      <c r="U14" s="73">
        <v>0</v>
      </c>
      <c r="V14" s="72"/>
      <c r="W14" s="73">
        <v>0</v>
      </c>
      <c r="X14" s="72"/>
      <c r="Y14" s="73">
        <v>0</v>
      </c>
      <c r="Z14" s="72"/>
      <c r="AA14" s="73">
        <v>10000</v>
      </c>
      <c r="AB14" s="72"/>
      <c r="AC14" s="71">
        <v>10000</v>
      </c>
      <c r="AD14" s="71">
        <v>0</v>
      </c>
      <c r="AE14" s="108">
        <f t="shared" si="0"/>
        <v>-10000</v>
      </c>
    </row>
    <row r="15" spans="1:32" x14ac:dyDescent="0.25">
      <c r="A15" s="49"/>
      <c r="B15" s="49"/>
      <c r="C15" s="74"/>
      <c r="D15" s="74" t="s">
        <v>209</v>
      </c>
      <c r="E15" s="73">
        <v>0</v>
      </c>
      <c r="F15" s="72"/>
      <c r="G15" s="73">
        <v>0</v>
      </c>
      <c r="H15" s="72"/>
      <c r="I15" s="73">
        <v>0</v>
      </c>
      <c r="J15" s="72"/>
      <c r="K15" s="73">
        <v>0</v>
      </c>
      <c r="L15" s="72"/>
      <c r="M15" s="73">
        <v>0</v>
      </c>
      <c r="N15" s="72"/>
      <c r="O15" s="73">
        <v>0</v>
      </c>
      <c r="P15" s="72"/>
      <c r="Q15" s="73">
        <v>0</v>
      </c>
      <c r="R15" s="72"/>
      <c r="S15" s="73">
        <v>0</v>
      </c>
      <c r="T15" s="72"/>
      <c r="U15" s="73">
        <v>0</v>
      </c>
      <c r="V15" s="72"/>
      <c r="W15" s="73">
        <v>0</v>
      </c>
      <c r="X15" s="72"/>
      <c r="Y15" s="73">
        <v>0</v>
      </c>
      <c r="Z15" s="72"/>
      <c r="AA15" s="73">
        <v>10000</v>
      </c>
      <c r="AB15" s="72"/>
      <c r="AC15" s="71">
        <v>10000</v>
      </c>
      <c r="AD15" s="71">
        <v>0</v>
      </c>
      <c r="AE15" s="108">
        <f t="shared" si="0"/>
        <v>-10000</v>
      </c>
    </row>
    <row r="16" spans="1:32" x14ac:dyDescent="0.25">
      <c r="A16" s="49"/>
      <c r="B16" s="49"/>
      <c r="C16" s="74"/>
      <c r="D16" s="74" t="s">
        <v>208</v>
      </c>
      <c r="E16" s="73">
        <v>0</v>
      </c>
      <c r="F16" s="72"/>
      <c r="G16" s="73">
        <v>1146.8900000000001</v>
      </c>
      <c r="H16" s="72"/>
      <c r="I16" s="73">
        <v>0</v>
      </c>
      <c r="J16" s="72"/>
      <c r="K16" s="73">
        <v>0</v>
      </c>
      <c r="L16" s="72"/>
      <c r="M16" s="73">
        <v>0</v>
      </c>
      <c r="N16" s="72"/>
      <c r="O16" s="73">
        <v>0</v>
      </c>
      <c r="P16" s="72"/>
      <c r="Q16" s="73">
        <v>0</v>
      </c>
      <c r="R16" s="72"/>
      <c r="S16" s="73">
        <v>0</v>
      </c>
      <c r="T16" s="72"/>
      <c r="U16" s="73">
        <v>0</v>
      </c>
      <c r="V16" s="72"/>
      <c r="W16" s="73">
        <v>0</v>
      </c>
      <c r="X16" s="72"/>
      <c r="Y16" s="73">
        <v>2694.94</v>
      </c>
      <c r="Z16" s="72"/>
      <c r="AA16" s="73">
        <v>16158.17</v>
      </c>
      <c r="AB16" s="72"/>
      <c r="AC16" s="71">
        <v>20000</v>
      </c>
      <c r="AD16" s="71">
        <v>25000</v>
      </c>
      <c r="AE16" s="108">
        <f t="shared" si="0"/>
        <v>5000</v>
      </c>
    </row>
    <row r="17" spans="1:56" x14ac:dyDescent="0.25">
      <c r="A17" s="49"/>
      <c r="B17" s="49"/>
      <c r="C17" s="74"/>
      <c r="D17" s="74" t="s">
        <v>207</v>
      </c>
      <c r="E17" s="73">
        <v>0</v>
      </c>
      <c r="F17" s="72"/>
      <c r="G17" s="73">
        <v>0</v>
      </c>
      <c r="H17" s="72"/>
      <c r="I17" s="73">
        <v>0</v>
      </c>
      <c r="J17" s="72"/>
      <c r="K17" s="73">
        <v>0</v>
      </c>
      <c r="L17" s="72"/>
      <c r="M17" s="73">
        <v>0</v>
      </c>
      <c r="N17" s="72"/>
      <c r="O17" s="73">
        <v>0</v>
      </c>
      <c r="P17" s="72"/>
      <c r="Q17" s="73">
        <v>0</v>
      </c>
      <c r="R17" s="72"/>
      <c r="S17" s="73">
        <v>0</v>
      </c>
      <c r="T17" s="72"/>
      <c r="U17" s="73">
        <v>0</v>
      </c>
      <c r="V17" s="72"/>
      <c r="W17" s="73">
        <v>0</v>
      </c>
      <c r="X17" s="72"/>
      <c r="Y17" s="73">
        <v>0</v>
      </c>
      <c r="Z17" s="72"/>
      <c r="AA17" s="73">
        <v>2000</v>
      </c>
      <c r="AB17" s="72"/>
      <c r="AC17" s="71">
        <v>2000</v>
      </c>
      <c r="AD17" s="71">
        <v>2500</v>
      </c>
      <c r="AE17" s="108">
        <f t="shared" si="0"/>
        <v>500</v>
      </c>
    </row>
    <row r="18" spans="1:56" x14ac:dyDescent="0.25">
      <c r="A18" s="49"/>
      <c r="B18" s="49"/>
      <c r="C18" s="74"/>
      <c r="D18" s="74" t="s">
        <v>206</v>
      </c>
      <c r="E18" s="73">
        <v>0</v>
      </c>
      <c r="F18" s="72"/>
      <c r="G18" s="73">
        <v>0</v>
      </c>
      <c r="H18" s="72"/>
      <c r="I18" s="73">
        <v>0</v>
      </c>
      <c r="J18" s="72"/>
      <c r="K18" s="73">
        <v>0</v>
      </c>
      <c r="L18" s="72"/>
      <c r="M18" s="73">
        <v>0</v>
      </c>
      <c r="N18" s="72"/>
      <c r="O18" s="73">
        <v>0</v>
      </c>
      <c r="P18" s="72"/>
      <c r="Q18" s="73">
        <v>0</v>
      </c>
      <c r="R18" s="72"/>
      <c r="S18" s="73">
        <v>0</v>
      </c>
      <c r="T18" s="72"/>
      <c r="U18" s="73">
        <v>0</v>
      </c>
      <c r="V18" s="72"/>
      <c r="W18" s="73">
        <v>0</v>
      </c>
      <c r="X18" s="72"/>
      <c r="Y18" s="73">
        <v>0</v>
      </c>
      <c r="Z18" s="72"/>
      <c r="AA18" s="73">
        <v>80000</v>
      </c>
      <c r="AB18" s="72"/>
      <c r="AC18" s="71">
        <v>80000</v>
      </c>
      <c r="AD18" s="71">
        <v>0</v>
      </c>
      <c r="AE18" s="108">
        <f t="shared" si="0"/>
        <v>-80000</v>
      </c>
    </row>
    <row r="19" spans="1:56" x14ac:dyDescent="0.25">
      <c r="A19" s="49"/>
      <c r="B19" s="49"/>
      <c r="C19" s="74"/>
      <c r="D19" s="74" t="s">
        <v>205</v>
      </c>
      <c r="E19" s="73">
        <v>0</v>
      </c>
      <c r="F19" s="72"/>
      <c r="G19" s="73">
        <v>0</v>
      </c>
      <c r="H19" s="72"/>
      <c r="I19" s="73">
        <v>0</v>
      </c>
      <c r="J19" s="72"/>
      <c r="K19" s="73">
        <v>0</v>
      </c>
      <c r="L19" s="72"/>
      <c r="M19" s="73">
        <v>0</v>
      </c>
      <c r="N19" s="72"/>
      <c r="O19" s="73">
        <v>0</v>
      </c>
      <c r="P19" s="72"/>
      <c r="Q19" s="73">
        <v>0</v>
      </c>
      <c r="R19" s="72"/>
      <c r="S19" s="73">
        <v>0</v>
      </c>
      <c r="T19" s="72"/>
      <c r="U19" s="73">
        <v>0</v>
      </c>
      <c r="V19" s="72"/>
      <c r="W19" s="73">
        <v>0</v>
      </c>
      <c r="X19" s="72"/>
      <c r="Y19" s="73">
        <v>0</v>
      </c>
      <c r="Z19" s="72"/>
      <c r="AA19" s="73">
        <v>100000</v>
      </c>
      <c r="AB19" s="72"/>
      <c r="AC19" s="71">
        <v>100000</v>
      </c>
      <c r="AD19" s="71">
        <v>45000</v>
      </c>
      <c r="AE19" s="108">
        <f t="shared" si="0"/>
        <v>-55000</v>
      </c>
    </row>
    <row r="20" spans="1:56" x14ac:dyDescent="0.25">
      <c r="A20" s="49"/>
      <c r="B20" s="49"/>
      <c r="C20" s="21" t="s">
        <v>204</v>
      </c>
      <c r="D20" s="21"/>
      <c r="E20" s="22">
        <f>ROUND(SUM(E12:E19),5)</f>
        <v>0</v>
      </c>
      <c r="F20" s="23"/>
      <c r="G20" s="22">
        <f>ROUND(SUM(G12:G19),5)</f>
        <v>1146.8900000000001</v>
      </c>
      <c r="H20" s="23"/>
      <c r="I20" s="22">
        <f>ROUND(SUM(I12:I19),5)</f>
        <v>0</v>
      </c>
      <c r="J20" s="23"/>
      <c r="K20" s="22">
        <f>ROUND(SUM(K12:K19),5)</f>
        <v>0</v>
      </c>
      <c r="L20" s="23"/>
      <c r="M20" s="22">
        <f>ROUND(SUM(M12:M19),5)</f>
        <v>0</v>
      </c>
      <c r="N20" s="23"/>
      <c r="O20" s="22">
        <f>ROUND(SUM(O12:O19),5)</f>
        <v>0</v>
      </c>
      <c r="P20" s="23"/>
      <c r="Q20" s="22">
        <f>ROUND(SUM(Q12:Q19),5)</f>
        <v>0</v>
      </c>
      <c r="R20" s="23"/>
      <c r="S20" s="22">
        <f>ROUND(SUM(S12:S19),5)</f>
        <v>0</v>
      </c>
      <c r="T20" s="23"/>
      <c r="U20" s="22">
        <f>ROUND(SUM(U12:U19),5)</f>
        <v>0</v>
      </c>
      <c r="V20" s="23"/>
      <c r="W20" s="22">
        <f>ROUND(SUM(W12:W19),5)</f>
        <v>0</v>
      </c>
      <c r="X20" s="23"/>
      <c r="Y20" s="22">
        <f>ROUND(SUM(Y12:Y19),5)</f>
        <v>2694.94</v>
      </c>
      <c r="Z20" s="23"/>
      <c r="AA20" s="22">
        <f>ROUND(SUM(AA12:AA19),5)</f>
        <v>338158.17</v>
      </c>
      <c r="AB20" s="23"/>
      <c r="AC20" s="77">
        <f>SUM(AC13:AC19)</f>
        <v>342000</v>
      </c>
      <c r="AD20" s="77">
        <f>SUM(AD13:AD19)</f>
        <v>152500</v>
      </c>
      <c r="AE20" s="79">
        <f t="shared" si="0"/>
        <v>-189500</v>
      </c>
    </row>
    <row r="21" spans="1:56" x14ac:dyDescent="0.25">
      <c r="A21" s="49"/>
      <c r="B21" s="49"/>
      <c r="C21" s="49" t="s">
        <v>203</v>
      </c>
      <c r="D21" s="49"/>
      <c r="E21" s="50"/>
      <c r="F21" s="76"/>
      <c r="G21" s="50"/>
      <c r="H21" s="76"/>
      <c r="I21" s="50"/>
      <c r="J21" s="76"/>
      <c r="K21" s="50"/>
      <c r="L21" s="76"/>
      <c r="M21" s="50"/>
      <c r="N21" s="76"/>
      <c r="O21" s="50"/>
      <c r="P21" s="76"/>
      <c r="Q21" s="50"/>
      <c r="R21" s="76"/>
      <c r="S21" s="50"/>
      <c r="T21" s="76"/>
      <c r="U21" s="50"/>
      <c r="V21" s="76"/>
      <c r="W21" s="50"/>
      <c r="X21" s="76"/>
      <c r="Y21" s="50"/>
      <c r="Z21" s="76"/>
      <c r="AA21" s="50"/>
      <c r="AB21" s="76"/>
      <c r="AC21" s="75"/>
      <c r="AD21" s="75"/>
      <c r="AE21" s="290"/>
    </row>
    <row r="22" spans="1:56" x14ac:dyDescent="0.25">
      <c r="A22" s="49"/>
      <c r="B22" s="49"/>
      <c r="C22" s="74"/>
      <c r="D22" s="74" t="s">
        <v>202</v>
      </c>
      <c r="E22" s="73">
        <v>0</v>
      </c>
      <c r="F22" s="72"/>
      <c r="G22" s="73">
        <v>0</v>
      </c>
      <c r="H22" s="72"/>
      <c r="I22" s="73">
        <v>0</v>
      </c>
      <c r="J22" s="72"/>
      <c r="K22" s="73">
        <v>0</v>
      </c>
      <c r="L22" s="72"/>
      <c r="M22" s="73">
        <v>0</v>
      </c>
      <c r="N22" s="72"/>
      <c r="O22" s="73">
        <v>0</v>
      </c>
      <c r="P22" s="72"/>
      <c r="Q22" s="73">
        <v>0</v>
      </c>
      <c r="R22" s="72"/>
      <c r="S22" s="73">
        <v>0</v>
      </c>
      <c r="T22" s="72"/>
      <c r="U22" s="73">
        <v>0</v>
      </c>
      <c r="V22" s="72"/>
      <c r="W22" s="73">
        <v>0</v>
      </c>
      <c r="X22" s="72"/>
      <c r="Y22" s="73">
        <v>0</v>
      </c>
      <c r="Z22" s="72"/>
      <c r="AA22" s="73">
        <v>10000</v>
      </c>
      <c r="AB22" s="72"/>
      <c r="AC22" s="71">
        <v>10000</v>
      </c>
      <c r="AD22" s="71">
        <v>10000</v>
      </c>
      <c r="AE22" s="108">
        <f>+AD22-AC22</f>
        <v>0</v>
      </c>
    </row>
    <row r="23" spans="1:56" x14ac:dyDescent="0.25">
      <c r="A23" s="49"/>
      <c r="B23" s="49"/>
      <c r="C23" s="74"/>
      <c r="D23" s="74" t="s">
        <v>201</v>
      </c>
      <c r="E23" s="73">
        <v>0</v>
      </c>
      <c r="F23" s="72"/>
      <c r="G23" s="73">
        <v>0</v>
      </c>
      <c r="H23" s="72"/>
      <c r="I23" s="73">
        <v>0</v>
      </c>
      <c r="J23" s="72"/>
      <c r="K23" s="73">
        <v>0</v>
      </c>
      <c r="L23" s="72"/>
      <c r="M23" s="73">
        <v>0</v>
      </c>
      <c r="N23" s="72"/>
      <c r="O23" s="73">
        <v>0</v>
      </c>
      <c r="P23" s="72"/>
      <c r="Q23" s="73">
        <v>0</v>
      </c>
      <c r="R23" s="72"/>
      <c r="S23" s="73">
        <v>0</v>
      </c>
      <c r="T23" s="72"/>
      <c r="U23" s="73">
        <v>0</v>
      </c>
      <c r="V23" s="72"/>
      <c r="W23" s="73">
        <v>0</v>
      </c>
      <c r="X23" s="72"/>
      <c r="Y23" s="73">
        <v>0</v>
      </c>
      <c r="Z23" s="72"/>
      <c r="AA23" s="73">
        <v>1500</v>
      </c>
      <c r="AB23" s="72"/>
      <c r="AC23" s="71">
        <v>1500</v>
      </c>
      <c r="AD23" s="71">
        <v>1500</v>
      </c>
      <c r="AE23" s="108">
        <f>+AD23-AC23</f>
        <v>0</v>
      </c>
    </row>
    <row r="24" spans="1:56" x14ac:dyDescent="0.25">
      <c r="A24" s="49"/>
      <c r="B24" s="49"/>
      <c r="C24" s="74" t="s">
        <v>200</v>
      </c>
      <c r="D24" s="74"/>
      <c r="E24" s="73">
        <f>ROUND(SUM(E21:E23),5)</f>
        <v>0</v>
      </c>
      <c r="F24" s="72"/>
      <c r="G24" s="73">
        <f>ROUND(SUM(G21:G23),5)</f>
        <v>0</v>
      </c>
      <c r="H24" s="72"/>
      <c r="I24" s="73">
        <f>ROUND(SUM(I21:I23),5)</f>
        <v>0</v>
      </c>
      <c r="J24" s="72"/>
      <c r="K24" s="73">
        <f>ROUND(SUM(K21:K23),5)</f>
        <v>0</v>
      </c>
      <c r="L24" s="72"/>
      <c r="M24" s="73">
        <f>ROUND(SUM(M21:M23),5)</f>
        <v>0</v>
      </c>
      <c r="N24" s="72"/>
      <c r="O24" s="73">
        <f>ROUND(SUM(O21:O23),5)</f>
        <v>0</v>
      </c>
      <c r="P24" s="72"/>
      <c r="Q24" s="73">
        <f>ROUND(SUM(Q21:Q23),5)</f>
        <v>0</v>
      </c>
      <c r="R24" s="72"/>
      <c r="S24" s="73">
        <f>ROUND(SUM(S21:S23),5)</f>
        <v>0</v>
      </c>
      <c r="T24" s="72"/>
      <c r="U24" s="73">
        <f>ROUND(SUM(U21:U23),5)</f>
        <v>0</v>
      </c>
      <c r="V24" s="72"/>
      <c r="W24" s="73">
        <f>ROUND(SUM(W21:W23),5)</f>
        <v>0</v>
      </c>
      <c r="X24" s="72"/>
      <c r="Y24" s="73">
        <f>ROUND(SUM(Y21:Y23),5)</f>
        <v>0</v>
      </c>
      <c r="Z24" s="72"/>
      <c r="AA24" s="73">
        <f>ROUND(SUM(AA21:AA23),5)</f>
        <v>11500</v>
      </c>
      <c r="AB24" s="72"/>
      <c r="AC24" s="71">
        <f>SUM(AC22:AC23)</f>
        <v>11500</v>
      </c>
      <c r="AD24" s="71">
        <f>SUM(AD22:AD23)</f>
        <v>11500</v>
      </c>
      <c r="AE24" s="108">
        <f>+AD24-AC24</f>
        <v>0</v>
      </c>
    </row>
    <row r="25" spans="1:56" ht="15.75" thickBot="1" x14ac:dyDescent="0.3">
      <c r="C25" s="306" t="s">
        <v>199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8"/>
      <c r="AC25" s="70">
        <f>+AC20+AC24</f>
        <v>353500</v>
      </c>
      <c r="AD25" s="70">
        <f>+AD20+AD24</f>
        <v>164000</v>
      </c>
      <c r="AE25" s="70">
        <f>+AE20+AE24</f>
        <v>-189500</v>
      </c>
      <c r="AF25" s="9"/>
      <c r="AG25" s="30"/>
    </row>
    <row r="26" spans="1:56" ht="15.75" thickTop="1" x14ac:dyDescent="0.25">
      <c r="C26" s="309" t="s">
        <v>155</v>
      </c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69">
        <f>+AC10-AC25</f>
        <v>-278037.45999999996</v>
      </c>
      <c r="AD26" s="69">
        <f>+AD10-AD25</f>
        <v>-11207</v>
      </c>
      <c r="AE26" s="69">
        <f>+AE10-AE25</f>
        <v>266830.45999999996</v>
      </c>
      <c r="AI26" s="28"/>
      <c r="AJ26" s="28"/>
      <c r="AK26" s="28"/>
      <c r="AL26" s="28"/>
      <c r="AM26" s="28"/>
      <c r="AN26" s="28"/>
    </row>
    <row r="27" spans="1:56" x14ac:dyDescent="0.25">
      <c r="AI27" s="26"/>
      <c r="AJ27" s="26"/>
      <c r="AK27" s="26"/>
      <c r="AL27" s="26"/>
      <c r="AM27" s="28"/>
      <c r="AN27" s="28"/>
    </row>
    <row r="28" spans="1:56" x14ac:dyDescent="0.25">
      <c r="AI28" s="26"/>
      <c r="AJ28" s="26"/>
      <c r="AK28" s="26"/>
      <c r="AL28" s="26"/>
      <c r="AM28" s="28"/>
      <c r="AN28" s="28"/>
    </row>
    <row r="29" spans="1:56" x14ac:dyDescent="0.25">
      <c r="AE29" s="68"/>
      <c r="AF29" s="68"/>
      <c r="AG29" s="52"/>
      <c r="AH29" s="67"/>
      <c r="AI29" s="28"/>
      <c r="AJ29" s="28"/>
      <c r="AK29" s="28"/>
      <c r="AL29" s="28"/>
      <c r="AM29" s="28"/>
      <c r="AN29" s="28"/>
    </row>
    <row r="30" spans="1:56" ht="18" x14ac:dyDescent="0.25"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</row>
    <row r="31" spans="1:56" x14ac:dyDescent="0.25">
      <c r="AE31" s="68"/>
      <c r="AF31" s="68"/>
      <c r="AG31" s="52"/>
      <c r="AH31" s="67"/>
    </row>
    <row r="32" spans="1:56" x14ac:dyDescent="0.25">
      <c r="AE32" s="68"/>
      <c r="AF32" s="68"/>
      <c r="AG32" s="52"/>
      <c r="AH32" s="67"/>
    </row>
  </sheetData>
  <mergeCells count="3">
    <mergeCell ref="C25:AB25"/>
    <mergeCell ref="C26:AB26"/>
    <mergeCell ref="C1:AF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49"/>
  <sheetViews>
    <sheetView topLeftCell="A7" workbookViewId="0">
      <selection activeCell="AB49" sqref="AB49"/>
    </sheetView>
  </sheetViews>
  <sheetFormatPr defaultRowHeight="15" x14ac:dyDescent="0.25"/>
  <cols>
    <col min="3" max="25" width="0" hidden="1" customWidth="1"/>
    <col min="26" max="26" width="22.7109375" customWidth="1"/>
    <col min="27" max="27" width="15.42578125" customWidth="1"/>
    <col min="28" max="28" width="15.85546875" customWidth="1"/>
  </cols>
  <sheetData>
    <row r="1" spans="1:30" ht="20.25" x14ac:dyDescent="0.3">
      <c r="A1" s="291" t="s">
        <v>175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</row>
    <row r="2" spans="1:30" ht="18" x14ac:dyDescent="0.25">
      <c r="A2" s="89"/>
      <c r="B2" s="310" t="s">
        <v>255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53"/>
    </row>
    <row r="3" spans="1:30" ht="18" x14ac:dyDescent="0.25">
      <c r="A3" s="89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53"/>
    </row>
    <row r="4" spans="1:30" x14ac:dyDescent="0.25">
      <c r="A4" s="74"/>
      <c r="B4" s="74"/>
      <c r="C4" s="91"/>
      <c r="D4" s="92"/>
      <c r="E4" s="91"/>
      <c r="F4" s="92"/>
      <c r="G4" s="91"/>
      <c r="H4" s="92"/>
      <c r="I4" s="91"/>
      <c r="J4" s="92"/>
      <c r="K4" s="91"/>
      <c r="L4" s="92"/>
      <c r="M4" s="91"/>
      <c r="N4" s="92"/>
      <c r="O4" s="91"/>
      <c r="P4" s="92"/>
      <c r="Q4" s="91"/>
      <c r="R4" s="92"/>
      <c r="S4" s="91"/>
      <c r="T4" s="92"/>
      <c r="U4" s="91"/>
      <c r="V4" s="92"/>
      <c r="W4" s="91"/>
      <c r="X4" s="92"/>
      <c r="Y4" s="91"/>
      <c r="Z4" s="92"/>
      <c r="AA4" s="97" t="s">
        <v>0</v>
      </c>
      <c r="AB4" s="97" t="s">
        <v>0</v>
      </c>
      <c r="AC4" s="98" t="s">
        <v>165</v>
      </c>
    </row>
    <row r="5" spans="1:30" x14ac:dyDescent="0.25">
      <c r="A5" s="90"/>
      <c r="B5" s="90"/>
      <c r="C5" s="90" t="s">
        <v>1</v>
      </c>
      <c r="D5" s="93"/>
      <c r="E5" s="90" t="s">
        <v>2</v>
      </c>
      <c r="F5" s="93"/>
      <c r="G5" s="90" t="s">
        <v>3</v>
      </c>
      <c r="H5" s="93"/>
      <c r="I5" s="90" t="s">
        <v>4</v>
      </c>
      <c r="J5" s="93"/>
      <c r="K5" s="90" t="s">
        <v>5</v>
      </c>
      <c r="L5" s="93"/>
      <c r="M5" s="90" t="s">
        <v>6</v>
      </c>
      <c r="N5" s="93"/>
      <c r="O5" s="90" t="s">
        <v>7</v>
      </c>
      <c r="P5" s="93"/>
      <c r="Q5" s="90" t="s">
        <v>8</v>
      </c>
      <c r="R5" s="93"/>
      <c r="S5" s="90" t="s">
        <v>9</v>
      </c>
      <c r="T5" s="93"/>
      <c r="U5" s="90" t="s">
        <v>10</v>
      </c>
      <c r="V5" s="93"/>
      <c r="W5" s="90" t="s">
        <v>11</v>
      </c>
      <c r="X5" s="93"/>
      <c r="Y5" s="90" t="s">
        <v>12</v>
      </c>
      <c r="Z5" s="93"/>
      <c r="AA5" s="99" t="s">
        <v>164</v>
      </c>
      <c r="AB5" s="99" t="s">
        <v>254</v>
      </c>
      <c r="AC5" s="100" t="s">
        <v>167</v>
      </c>
      <c r="AD5" s="58"/>
    </row>
    <row r="6" spans="1:30" s="67" customFormat="1" x14ac:dyDescent="0.25">
      <c r="A6" s="68" t="s">
        <v>14</v>
      </c>
      <c r="B6" s="68"/>
      <c r="C6" s="52"/>
      <c r="D6" s="94"/>
      <c r="E6" s="52"/>
      <c r="F6" s="94"/>
      <c r="G6" s="52"/>
      <c r="H6" s="94"/>
      <c r="I6" s="52"/>
      <c r="J6" s="94"/>
      <c r="K6" s="52"/>
      <c r="L6" s="94"/>
      <c r="M6" s="52"/>
      <c r="N6" s="94"/>
      <c r="O6" s="52"/>
      <c r="P6" s="94"/>
      <c r="Q6" s="52"/>
      <c r="R6" s="94"/>
      <c r="S6" s="52"/>
      <c r="T6" s="94"/>
      <c r="U6" s="52"/>
      <c r="V6" s="94"/>
      <c r="W6" s="52"/>
      <c r="X6" s="94"/>
      <c r="Y6" s="52"/>
      <c r="Z6" s="94"/>
      <c r="AA6" s="52"/>
      <c r="AB6" s="52"/>
      <c r="AC6" s="95"/>
    </row>
    <row r="7" spans="1:30" x14ac:dyDescent="0.25">
      <c r="A7" s="74" t="s">
        <v>242</v>
      </c>
      <c r="B7" s="74"/>
      <c r="C7" s="73">
        <v>6235.42</v>
      </c>
      <c r="D7" s="72"/>
      <c r="E7" s="73">
        <v>3153.83</v>
      </c>
      <c r="F7" s="72"/>
      <c r="G7" s="73">
        <v>0</v>
      </c>
      <c r="H7" s="72"/>
      <c r="I7" s="73">
        <v>0</v>
      </c>
      <c r="J7" s="72"/>
      <c r="K7" s="73">
        <v>0</v>
      </c>
      <c r="L7" s="72"/>
      <c r="M7" s="73">
        <v>0</v>
      </c>
      <c r="N7" s="72"/>
      <c r="O7" s="73">
        <v>39490.949999999997</v>
      </c>
      <c r="P7" s="72"/>
      <c r="Q7" s="73">
        <v>0</v>
      </c>
      <c r="R7" s="72"/>
      <c r="S7" s="73">
        <v>0</v>
      </c>
      <c r="T7" s="72"/>
      <c r="U7" s="73">
        <v>0</v>
      </c>
      <c r="V7" s="72"/>
      <c r="W7" s="73">
        <v>22183.759999999998</v>
      </c>
      <c r="X7" s="72"/>
      <c r="Y7" s="73">
        <v>31735.040000000001</v>
      </c>
      <c r="Z7" s="72"/>
      <c r="AA7" s="73">
        <v>105000</v>
      </c>
      <c r="AB7" s="73">
        <v>108000</v>
      </c>
      <c r="AC7" s="86">
        <f>+AB7-AA7</f>
        <v>3000</v>
      </c>
    </row>
    <row r="8" spans="1:30" x14ac:dyDescent="0.25">
      <c r="A8" s="74" t="s">
        <v>241</v>
      </c>
      <c r="B8" s="74"/>
      <c r="C8" s="73">
        <v>0</v>
      </c>
      <c r="D8" s="72"/>
      <c r="E8" s="73">
        <v>165.63</v>
      </c>
      <c r="F8" s="72"/>
      <c r="G8" s="73">
        <v>100.47</v>
      </c>
      <c r="H8" s="72"/>
      <c r="I8" s="73">
        <v>0</v>
      </c>
      <c r="J8" s="72"/>
      <c r="K8" s="73">
        <v>0</v>
      </c>
      <c r="L8" s="72"/>
      <c r="M8" s="73">
        <v>0</v>
      </c>
      <c r="N8" s="72"/>
      <c r="O8" s="73">
        <v>3.22</v>
      </c>
      <c r="P8" s="72"/>
      <c r="Q8" s="73">
        <v>0</v>
      </c>
      <c r="R8" s="72"/>
      <c r="S8" s="73">
        <v>0</v>
      </c>
      <c r="T8" s="72"/>
      <c r="U8" s="73">
        <v>0</v>
      </c>
      <c r="V8" s="72"/>
      <c r="W8" s="73">
        <v>6.24</v>
      </c>
      <c r="X8" s="72"/>
      <c r="Y8" s="73">
        <v>0</v>
      </c>
      <c r="Z8" s="72"/>
      <c r="AA8" s="73">
        <v>300</v>
      </c>
      <c r="AB8" s="73">
        <v>500</v>
      </c>
      <c r="AC8" s="86">
        <f>+AB8-AA8</f>
        <v>200</v>
      </c>
    </row>
    <row r="9" spans="1:30" x14ac:dyDescent="0.25">
      <c r="A9" s="21" t="s">
        <v>29</v>
      </c>
      <c r="B9" s="21"/>
      <c r="C9" s="22">
        <f>ROUND(SUM(C6:C8),5)</f>
        <v>6235.42</v>
      </c>
      <c r="D9" s="23"/>
      <c r="E9" s="22">
        <f>ROUND(SUM(E6:E8),5)</f>
        <v>3319.46</v>
      </c>
      <c r="F9" s="23"/>
      <c r="G9" s="22">
        <f>ROUND(SUM(G6:G8),5)</f>
        <v>100.47</v>
      </c>
      <c r="H9" s="23"/>
      <c r="I9" s="22">
        <f>ROUND(SUM(I6:I8),5)</f>
        <v>0</v>
      </c>
      <c r="J9" s="23"/>
      <c r="K9" s="22">
        <f>ROUND(SUM(K6:K8),5)</f>
        <v>0</v>
      </c>
      <c r="L9" s="23"/>
      <c r="M9" s="22">
        <f>ROUND(SUM(M6:M8),5)</f>
        <v>0</v>
      </c>
      <c r="N9" s="23"/>
      <c r="O9" s="22">
        <f>ROUND(SUM(O6:O8),5)</f>
        <v>39494.17</v>
      </c>
      <c r="P9" s="23"/>
      <c r="Q9" s="22">
        <f>ROUND(SUM(Q6:Q8),5)</f>
        <v>0</v>
      </c>
      <c r="R9" s="23"/>
      <c r="S9" s="22">
        <f>ROUND(SUM(S6:S8),5)</f>
        <v>0</v>
      </c>
      <c r="T9" s="23"/>
      <c r="U9" s="22">
        <f>ROUND(SUM(U6:U8),5)</f>
        <v>0</v>
      </c>
      <c r="V9" s="23"/>
      <c r="W9" s="22">
        <f>ROUND(SUM(W6:W8),5)</f>
        <v>22190</v>
      </c>
      <c r="X9" s="23"/>
      <c r="Y9" s="22">
        <f>ROUND(SUM(Y6:Y8),5)</f>
        <v>31735.040000000001</v>
      </c>
      <c r="Z9" s="23"/>
      <c r="AA9" s="22">
        <f>SUM(AA7:AA8)</f>
        <v>105300</v>
      </c>
      <c r="AB9" s="22">
        <f>SUM(AB7:AB8)</f>
        <v>108500</v>
      </c>
      <c r="AC9" s="24">
        <f>+AB9-AA9</f>
        <v>3200</v>
      </c>
    </row>
    <row r="10" spans="1:30" x14ac:dyDescent="0.25">
      <c r="A10" s="49" t="s">
        <v>31</v>
      </c>
      <c r="B10" s="49"/>
      <c r="C10" s="50"/>
      <c r="D10" s="76"/>
      <c r="E10" s="50"/>
      <c r="F10" s="76"/>
      <c r="G10" s="50"/>
      <c r="H10" s="76"/>
      <c r="I10" s="50"/>
      <c r="J10" s="76"/>
      <c r="K10" s="50"/>
      <c r="L10" s="76"/>
      <c r="M10" s="50"/>
      <c r="N10" s="76"/>
      <c r="O10" s="50"/>
      <c r="P10" s="76"/>
      <c r="Q10" s="50"/>
      <c r="R10" s="76"/>
      <c r="S10" s="50"/>
      <c r="T10" s="76"/>
      <c r="U10" s="50"/>
      <c r="V10" s="76"/>
      <c r="W10" s="50"/>
      <c r="X10" s="76"/>
      <c r="Y10" s="50"/>
      <c r="Z10" s="76"/>
      <c r="AA10" s="50"/>
      <c r="AB10" s="50"/>
      <c r="AC10" s="87"/>
    </row>
    <row r="11" spans="1:30" x14ac:dyDescent="0.25">
      <c r="A11" s="74" t="s">
        <v>240</v>
      </c>
      <c r="B11" s="74"/>
      <c r="C11" s="73"/>
      <c r="D11" s="72"/>
      <c r="E11" s="73"/>
      <c r="F11" s="72"/>
      <c r="G11" s="73"/>
      <c r="H11" s="72"/>
      <c r="I11" s="73"/>
      <c r="J11" s="72"/>
      <c r="K11" s="73"/>
      <c r="L11" s="72"/>
      <c r="M11" s="73"/>
      <c r="N11" s="72"/>
      <c r="O11" s="73"/>
      <c r="P11" s="72"/>
      <c r="Q11" s="73"/>
      <c r="R11" s="72"/>
      <c r="S11" s="73"/>
      <c r="T11" s="72"/>
      <c r="U11" s="73"/>
      <c r="V11" s="72"/>
      <c r="W11" s="73"/>
      <c r="X11" s="72"/>
      <c r="Y11" s="73"/>
      <c r="Z11" s="72"/>
      <c r="AA11" s="73"/>
      <c r="AB11" s="73"/>
      <c r="AC11" s="88"/>
    </row>
    <row r="12" spans="1:30" x14ac:dyDescent="0.25">
      <c r="A12" s="74"/>
      <c r="B12" s="74" t="s">
        <v>239</v>
      </c>
      <c r="C12" s="73">
        <v>0</v>
      </c>
      <c r="D12" s="72"/>
      <c r="E12" s="73">
        <v>0</v>
      </c>
      <c r="F12" s="72"/>
      <c r="G12" s="73">
        <v>0</v>
      </c>
      <c r="H12" s="72"/>
      <c r="I12" s="73">
        <v>0</v>
      </c>
      <c r="J12" s="72"/>
      <c r="K12" s="73">
        <v>0</v>
      </c>
      <c r="L12" s="72"/>
      <c r="M12" s="73">
        <v>0</v>
      </c>
      <c r="N12" s="72"/>
      <c r="O12" s="73">
        <v>0</v>
      </c>
      <c r="P12" s="72"/>
      <c r="Q12" s="73">
        <v>21284</v>
      </c>
      <c r="R12" s="72"/>
      <c r="S12" s="73">
        <v>0</v>
      </c>
      <c r="T12" s="72"/>
      <c r="U12" s="73">
        <v>0</v>
      </c>
      <c r="V12" s="72"/>
      <c r="W12" s="73">
        <v>0</v>
      </c>
      <c r="X12" s="72"/>
      <c r="Y12" s="73">
        <v>0</v>
      </c>
      <c r="Z12" s="72"/>
      <c r="AA12" s="73">
        <v>21284</v>
      </c>
      <c r="AB12" s="73">
        <v>21284</v>
      </c>
      <c r="AC12" s="86">
        <f t="shared" ref="AC12:AC22" si="0">+AB12-AA12</f>
        <v>0</v>
      </c>
    </row>
    <row r="13" spans="1:30" x14ac:dyDescent="0.25">
      <c r="A13" s="74"/>
      <c r="B13" s="74" t="s">
        <v>238</v>
      </c>
      <c r="C13" s="73">
        <v>3090.51</v>
      </c>
      <c r="D13" s="72"/>
      <c r="E13" s="73">
        <v>0</v>
      </c>
      <c r="F13" s="72"/>
      <c r="G13" s="73">
        <v>0</v>
      </c>
      <c r="H13" s="72"/>
      <c r="I13" s="73">
        <v>0</v>
      </c>
      <c r="J13" s="72"/>
      <c r="K13" s="73">
        <v>0</v>
      </c>
      <c r="L13" s="72"/>
      <c r="M13" s="73">
        <v>0</v>
      </c>
      <c r="N13" s="72"/>
      <c r="O13" s="73">
        <v>5641</v>
      </c>
      <c r="P13" s="72"/>
      <c r="Q13" s="73">
        <v>0</v>
      </c>
      <c r="R13" s="72"/>
      <c r="S13" s="73">
        <v>0</v>
      </c>
      <c r="T13" s="72"/>
      <c r="U13" s="73">
        <v>1788.49</v>
      </c>
      <c r="V13" s="72"/>
      <c r="W13" s="73">
        <v>0</v>
      </c>
      <c r="X13" s="72"/>
      <c r="Y13" s="73">
        <v>0</v>
      </c>
      <c r="Z13" s="72"/>
      <c r="AA13" s="73">
        <v>12103</v>
      </c>
      <c r="AB13" s="73">
        <v>17784</v>
      </c>
      <c r="AC13" s="86">
        <f t="shared" si="0"/>
        <v>5681</v>
      </c>
    </row>
    <row r="14" spans="1:30" x14ac:dyDescent="0.25">
      <c r="A14" s="74"/>
      <c r="B14" s="74" t="s">
        <v>237</v>
      </c>
      <c r="C14" s="73">
        <v>0</v>
      </c>
      <c r="D14" s="72"/>
      <c r="E14" s="73">
        <v>0</v>
      </c>
      <c r="F14" s="72"/>
      <c r="G14" s="73">
        <v>0</v>
      </c>
      <c r="H14" s="72"/>
      <c r="I14" s="73">
        <v>0</v>
      </c>
      <c r="J14" s="72"/>
      <c r="K14" s="73">
        <v>0</v>
      </c>
      <c r="L14" s="72"/>
      <c r="M14" s="73">
        <v>0</v>
      </c>
      <c r="N14" s="72"/>
      <c r="O14" s="73">
        <v>634.63</v>
      </c>
      <c r="P14" s="72"/>
      <c r="Q14" s="73">
        <v>0</v>
      </c>
      <c r="R14" s="72"/>
      <c r="S14" s="73">
        <v>0</v>
      </c>
      <c r="T14" s="72"/>
      <c r="U14" s="73">
        <v>338.37</v>
      </c>
      <c r="V14" s="72"/>
      <c r="W14" s="73">
        <v>0</v>
      </c>
      <c r="X14" s="72"/>
      <c r="Y14" s="73">
        <v>0</v>
      </c>
      <c r="Z14" s="72"/>
      <c r="AA14" s="73">
        <v>1000</v>
      </c>
      <c r="AB14" s="73">
        <v>1000</v>
      </c>
      <c r="AC14" s="86">
        <f t="shared" si="0"/>
        <v>0</v>
      </c>
    </row>
    <row r="15" spans="1:30" x14ac:dyDescent="0.25">
      <c r="A15" s="74"/>
      <c r="B15" s="74" t="s">
        <v>236</v>
      </c>
      <c r="C15" s="73">
        <v>232.97</v>
      </c>
      <c r="D15" s="72"/>
      <c r="E15" s="73">
        <v>0</v>
      </c>
      <c r="F15" s="72"/>
      <c r="G15" s="73">
        <v>0</v>
      </c>
      <c r="H15" s="72"/>
      <c r="I15" s="73">
        <v>0</v>
      </c>
      <c r="J15" s="72"/>
      <c r="K15" s="73">
        <v>0</v>
      </c>
      <c r="L15" s="72"/>
      <c r="M15" s="73">
        <v>267.02999999999997</v>
      </c>
      <c r="N15" s="72"/>
      <c r="O15" s="73">
        <v>0</v>
      </c>
      <c r="P15" s="72"/>
      <c r="Q15" s="73">
        <v>0</v>
      </c>
      <c r="R15" s="72"/>
      <c r="S15" s="73">
        <v>0</v>
      </c>
      <c r="T15" s="72"/>
      <c r="U15" s="73">
        <v>0</v>
      </c>
      <c r="V15" s="72"/>
      <c r="W15" s="73">
        <v>0</v>
      </c>
      <c r="X15" s="72"/>
      <c r="Y15" s="73">
        <v>0</v>
      </c>
      <c r="Z15" s="72"/>
      <c r="AA15" s="73">
        <v>500</v>
      </c>
      <c r="AB15" s="73">
        <v>500</v>
      </c>
      <c r="AC15" s="86">
        <f t="shared" si="0"/>
        <v>0</v>
      </c>
    </row>
    <row r="16" spans="1:30" x14ac:dyDescent="0.25">
      <c r="A16" s="74"/>
      <c r="B16" s="74" t="s">
        <v>235</v>
      </c>
      <c r="C16" s="73">
        <v>0</v>
      </c>
      <c r="D16" s="72"/>
      <c r="E16" s="73">
        <v>8750</v>
      </c>
      <c r="F16" s="72"/>
      <c r="G16" s="73">
        <v>0</v>
      </c>
      <c r="H16" s="72"/>
      <c r="I16" s="73">
        <v>0</v>
      </c>
      <c r="J16" s="72"/>
      <c r="K16" s="73">
        <v>0</v>
      </c>
      <c r="L16" s="72"/>
      <c r="M16" s="73">
        <v>17500</v>
      </c>
      <c r="N16" s="72"/>
      <c r="O16" s="73">
        <v>0</v>
      </c>
      <c r="P16" s="72"/>
      <c r="Q16" s="73">
        <v>0</v>
      </c>
      <c r="R16" s="72"/>
      <c r="S16" s="73">
        <v>0</v>
      </c>
      <c r="T16" s="72"/>
      <c r="U16" s="73">
        <v>8750</v>
      </c>
      <c r="V16" s="72"/>
      <c r="W16" s="73">
        <v>0</v>
      </c>
      <c r="X16" s="72"/>
      <c r="Y16" s="73">
        <v>0</v>
      </c>
      <c r="Z16" s="72"/>
      <c r="AA16" s="73">
        <v>38000</v>
      </c>
      <c r="AB16" s="73">
        <v>40000</v>
      </c>
      <c r="AC16" s="86">
        <f t="shared" si="0"/>
        <v>2000</v>
      </c>
    </row>
    <row r="17" spans="1:29" x14ac:dyDescent="0.25">
      <c r="A17" s="74"/>
      <c r="B17" s="74" t="s">
        <v>234</v>
      </c>
      <c r="C17" s="73">
        <v>0</v>
      </c>
      <c r="D17" s="72"/>
      <c r="E17" s="73">
        <v>0</v>
      </c>
      <c r="F17" s="72"/>
      <c r="G17" s="73">
        <v>0</v>
      </c>
      <c r="H17" s="72"/>
      <c r="I17" s="73">
        <v>0</v>
      </c>
      <c r="J17" s="72"/>
      <c r="K17" s="73">
        <v>0</v>
      </c>
      <c r="L17" s="72"/>
      <c r="M17" s="73">
        <v>0</v>
      </c>
      <c r="N17" s="72"/>
      <c r="O17" s="73">
        <v>0</v>
      </c>
      <c r="P17" s="72"/>
      <c r="Q17" s="73">
        <v>0</v>
      </c>
      <c r="R17" s="72"/>
      <c r="S17" s="73">
        <v>0</v>
      </c>
      <c r="T17" s="72"/>
      <c r="U17" s="73">
        <v>0</v>
      </c>
      <c r="V17" s="72"/>
      <c r="W17" s="73">
        <v>34.28</v>
      </c>
      <c r="X17" s="72"/>
      <c r="Y17" s="73">
        <v>215.72</v>
      </c>
      <c r="Z17" s="72"/>
      <c r="AA17" s="73">
        <v>250</v>
      </c>
      <c r="AB17" s="73">
        <v>2000</v>
      </c>
      <c r="AC17" s="86">
        <f t="shared" si="0"/>
        <v>1750</v>
      </c>
    </row>
    <row r="18" spans="1:29" x14ac:dyDescent="0.25">
      <c r="A18" s="74"/>
      <c r="B18" s="74" t="s">
        <v>233</v>
      </c>
      <c r="C18" s="73">
        <v>0</v>
      </c>
      <c r="D18" s="72"/>
      <c r="E18" s="73">
        <v>0</v>
      </c>
      <c r="F18" s="72"/>
      <c r="G18" s="73">
        <v>0</v>
      </c>
      <c r="H18" s="72"/>
      <c r="I18" s="73">
        <v>0</v>
      </c>
      <c r="J18" s="72"/>
      <c r="K18" s="73">
        <v>0</v>
      </c>
      <c r="L18" s="72"/>
      <c r="M18" s="73">
        <v>112.5</v>
      </c>
      <c r="N18" s="72"/>
      <c r="O18" s="73">
        <v>0</v>
      </c>
      <c r="P18" s="72"/>
      <c r="Q18" s="73">
        <v>0</v>
      </c>
      <c r="R18" s="72"/>
      <c r="S18" s="73">
        <v>175</v>
      </c>
      <c r="T18" s="72"/>
      <c r="U18" s="73">
        <v>0</v>
      </c>
      <c r="V18" s="72"/>
      <c r="W18" s="73">
        <v>294.37</v>
      </c>
      <c r="X18" s="72"/>
      <c r="Y18" s="73">
        <v>18.13</v>
      </c>
      <c r="Z18" s="72"/>
      <c r="AA18" s="73">
        <v>600</v>
      </c>
      <c r="AB18" s="73">
        <v>5000</v>
      </c>
      <c r="AC18" s="86">
        <f t="shared" si="0"/>
        <v>4400</v>
      </c>
    </row>
    <row r="19" spans="1:29" x14ac:dyDescent="0.25">
      <c r="A19" s="74"/>
      <c r="B19" s="74" t="s">
        <v>232</v>
      </c>
      <c r="C19" s="73">
        <v>0</v>
      </c>
      <c r="D19" s="72"/>
      <c r="E19" s="73">
        <v>0</v>
      </c>
      <c r="F19" s="72"/>
      <c r="G19" s="73">
        <v>0</v>
      </c>
      <c r="H19" s="72"/>
      <c r="I19" s="73">
        <v>0</v>
      </c>
      <c r="J19" s="72"/>
      <c r="K19" s="73">
        <v>0</v>
      </c>
      <c r="L19" s="72"/>
      <c r="M19" s="73">
        <v>0</v>
      </c>
      <c r="N19" s="72"/>
      <c r="O19" s="73">
        <v>0</v>
      </c>
      <c r="P19" s="72"/>
      <c r="Q19" s="73">
        <v>0</v>
      </c>
      <c r="R19" s="72"/>
      <c r="S19" s="73">
        <v>0</v>
      </c>
      <c r="T19" s="72"/>
      <c r="U19" s="73">
        <v>25</v>
      </c>
      <c r="V19" s="72"/>
      <c r="W19" s="73">
        <v>0</v>
      </c>
      <c r="X19" s="72"/>
      <c r="Y19" s="73">
        <v>275</v>
      </c>
      <c r="Z19" s="72"/>
      <c r="AA19" s="73">
        <v>300</v>
      </c>
      <c r="AB19" s="73">
        <v>0</v>
      </c>
      <c r="AC19" s="86">
        <f t="shared" si="0"/>
        <v>-300</v>
      </c>
    </row>
    <row r="20" spans="1:29" x14ac:dyDescent="0.25">
      <c r="A20" s="74"/>
      <c r="B20" s="74" t="s">
        <v>231</v>
      </c>
      <c r="C20" s="73">
        <v>0</v>
      </c>
      <c r="D20" s="72"/>
      <c r="E20" s="73">
        <v>0</v>
      </c>
      <c r="F20" s="72"/>
      <c r="G20" s="73">
        <v>0</v>
      </c>
      <c r="H20" s="72"/>
      <c r="I20" s="73">
        <v>0</v>
      </c>
      <c r="J20" s="72"/>
      <c r="K20" s="73">
        <v>0</v>
      </c>
      <c r="L20" s="72"/>
      <c r="M20" s="73">
        <v>0</v>
      </c>
      <c r="N20" s="72"/>
      <c r="O20" s="73">
        <v>0</v>
      </c>
      <c r="P20" s="72"/>
      <c r="Q20" s="73">
        <v>0</v>
      </c>
      <c r="R20" s="72"/>
      <c r="S20" s="73">
        <v>0</v>
      </c>
      <c r="T20" s="72"/>
      <c r="U20" s="73">
        <v>0</v>
      </c>
      <c r="V20" s="72"/>
      <c r="W20" s="73">
        <v>0</v>
      </c>
      <c r="X20" s="72"/>
      <c r="Y20" s="73">
        <v>0</v>
      </c>
      <c r="Z20" s="72"/>
      <c r="AA20" s="73">
        <v>0</v>
      </c>
      <c r="AB20" s="73">
        <v>0</v>
      </c>
      <c r="AC20" s="86">
        <f t="shared" si="0"/>
        <v>0</v>
      </c>
    </row>
    <row r="21" spans="1:29" x14ac:dyDescent="0.25">
      <c r="A21" s="74"/>
      <c r="B21" s="74" t="s">
        <v>230</v>
      </c>
      <c r="C21" s="73">
        <v>0</v>
      </c>
      <c r="D21" s="72"/>
      <c r="E21" s="73">
        <v>0</v>
      </c>
      <c r="F21" s="72"/>
      <c r="G21" s="73">
        <v>0</v>
      </c>
      <c r="H21" s="72"/>
      <c r="I21" s="73">
        <v>0</v>
      </c>
      <c r="J21" s="72"/>
      <c r="K21" s="73">
        <v>0</v>
      </c>
      <c r="L21" s="72"/>
      <c r="M21" s="73">
        <v>0</v>
      </c>
      <c r="N21" s="72"/>
      <c r="O21" s="73">
        <v>0</v>
      </c>
      <c r="P21" s="72"/>
      <c r="Q21" s="73">
        <v>0</v>
      </c>
      <c r="R21" s="72"/>
      <c r="S21" s="73">
        <v>0</v>
      </c>
      <c r="T21" s="72"/>
      <c r="U21" s="73">
        <v>0</v>
      </c>
      <c r="V21" s="72"/>
      <c r="W21" s="73">
        <v>0</v>
      </c>
      <c r="X21" s="72"/>
      <c r="Y21" s="73">
        <v>0</v>
      </c>
      <c r="Z21" s="72"/>
      <c r="AA21" s="73">
        <v>0</v>
      </c>
      <c r="AB21" s="73">
        <v>0</v>
      </c>
      <c r="AC21" s="86">
        <f t="shared" si="0"/>
        <v>0</v>
      </c>
    </row>
    <row r="22" spans="1:29" x14ac:dyDescent="0.25">
      <c r="A22" s="21" t="s">
        <v>229</v>
      </c>
      <c r="B22" s="21"/>
      <c r="C22" s="22">
        <f>ROUND(SUM(C11:C21),5)</f>
        <v>3323.48</v>
      </c>
      <c r="D22" s="23"/>
      <c r="E22" s="22">
        <f>ROUND(SUM(E11:E21),5)</f>
        <v>8750</v>
      </c>
      <c r="F22" s="23"/>
      <c r="G22" s="22">
        <f>ROUND(SUM(G11:G21),5)</f>
        <v>0</v>
      </c>
      <c r="H22" s="23"/>
      <c r="I22" s="22">
        <f>ROUND(SUM(I11:I21),5)</f>
        <v>0</v>
      </c>
      <c r="J22" s="23"/>
      <c r="K22" s="22">
        <f>ROUND(SUM(K11:K21),5)</f>
        <v>0</v>
      </c>
      <c r="L22" s="23"/>
      <c r="M22" s="22">
        <f>ROUND(SUM(M11:M21),5)</f>
        <v>17879.53</v>
      </c>
      <c r="N22" s="23"/>
      <c r="O22" s="22">
        <f>ROUND(SUM(O11:O21),5)</f>
        <v>6275.63</v>
      </c>
      <c r="P22" s="23"/>
      <c r="Q22" s="22">
        <f>ROUND(SUM(Q11:Q21),5)</f>
        <v>21284</v>
      </c>
      <c r="R22" s="23"/>
      <c r="S22" s="22">
        <f>ROUND(SUM(S11:S21),5)</f>
        <v>175</v>
      </c>
      <c r="T22" s="23"/>
      <c r="U22" s="22">
        <f>ROUND(SUM(U11:U21),5)</f>
        <v>10901.86</v>
      </c>
      <c r="V22" s="23"/>
      <c r="W22" s="22">
        <f>ROUND(SUM(W11:W21),5)</f>
        <v>328.65</v>
      </c>
      <c r="X22" s="23"/>
      <c r="Y22" s="22">
        <f>ROUND(SUM(Y11:Y21),5)</f>
        <v>508.85</v>
      </c>
      <c r="Z22" s="23"/>
      <c r="AA22" s="22">
        <f>SUM(AA12:AA21)</f>
        <v>74037</v>
      </c>
      <c r="AB22" s="22">
        <f>SUM(AB12:AB21)</f>
        <v>87568</v>
      </c>
      <c r="AC22" s="24">
        <f t="shared" si="0"/>
        <v>13531</v>
      </c>
    </row>
    <row r="23" spans="1:29" x14ac:dyDescent="0.25">
      <c r="A23" s="49" t="s">
        <v>228</v>
      </c>
      <c r="B23" s="49"/>
      <c r="C23" s="50"/>
      <c r="D23" s="76"/>
      <c r="E23" s="50"/>
      <c r="F23" s="76"/>
      <c r="G23" s="50"/>
      <c r="H23" s="76"/>
      <c r="I23" s="50"/>
      <c r="J23" s="76"/>
      <c r="K23" s="50"/>
      <c r="L23" s="76"/>
      <c r="M23" s="50"/>
      <c r="N23" s="76"/>
      <c r="O23" s="50"/>
      <c r="P23" s="76"/>
      <c r="Q23" s="50"/>
      <c r="R23" s="76"/>
      <c r="S23" s="50"/>
      <c r="T23" s="76"/>
      <c r="U23" s="50"/>
      <c r="V23" s="76"/>
      <c r="W23" s="50"/>
      <c r="X23" s="76"/>
      <c r="Y23" s="50"/>
      <c r="Z23" s="76"/>
      <c r="AA23" s="50"/>
      <c r="AB23" s="50"/>
      <c r="AC23" s="87"/>
    </row>
    <row r="24" spans="1:29" x14ac:dyDescent="0.25">
      <c r="A24" s="74"/>
      <c r="B24" s="74" t="s">
        <v>227</v>
      </c>
      <c r="C24" s="73">
        <v>0</v>
      </c>
      <c r="D24" s="72"/>
      <c r="E24" s="73">
        <v>0</v>
      </c>
      <c r="F24" s="72"/>
      <c r="G24" s="73">
        <v>0</v>
      </c>
      <c r="H24" s="72"/>
      <c r="I24" s="73">
        <v>0</v>
      </c>
      <c r="J24" s="72"/>
      <c r="K24" s="73">
        <v>0</v>
      </c>
      <c r="L24" s="72"/>
      <c r="M24" s="73">
        <v>0</v>
      </c>
      <c r="N24" s="72"/>
      <c r="O24" s="73">
        <v>0</v>
      </c>
      <c r="P24" s="72"/>
      <c r="Q24" s="73">
        <v>0</v>
      </c>
      <c r="R24" s="72"/>
      <c r="S24" s="73">
        <v>0</v>
      </c>
      <c r="T24" s="72"/>
      <c r="U24" s="73">
        <v>0</v>
      </c>
      <c r="V24" s="72"/>
      <c r="W24" s="73">
        <v>0</v>
      </c>
      <c r="X24" s="72"/>
      <c r="Y24" s="73">
        <v>300</v>
      </c>
      <c r="Z24" s="72"/>
      <c r="AA24" s="73">
        <v>300</v>
      </c>
      <c r="AB24" s="73">
        <v>1000</v>
      </c>
      <c r="AC24" s="86">
        <f t="shared" ref="AC24:AC29" si="1">+AB24-AA24</f>
        <v>700</v>
      </c>
    </row>
    <row r="25" spans="1:29" x14ac:dyDescent="0.25">
      <c r="A25" s="74"/>
      <c r="B25" s="74" t="s">
        <v>226</v>
      </c>
      <c r="C25" s="73">
        <v>0</v>
      </c>
      <c r="D25" s="72"/>
      <c r="E25" s="73">
        <v>0</v>
      </c>
      <c r="F25" s="72"/>
      <c r="G25" s="73">
        <v>0</v>
      </c>
      <c r="H25" s="72"/>
      <c r="I25" s="73">
        <v>0</v>
      </c>
      <c r="J25" s="72"/>
      <c r="K25" s="73">
        <v>0</v>
      </c>
      <c r="L25" s="72"/>
      <c r="M25" s="73">
        <v>0</v>
      </c>
      <c r="N25" s="72"/>
      <c r="O25" s="73">
        <v>0</v>
      </c>
      <c r="P25" s="72"/>
      <c r="Q25" s="73">
        <v>0</v>
      </c>
      <c r="R25" s="72"/>
      <c r="S25" s="73">
        <v>0</v>
      </c>
      <c r="T25" s="72"/>
      <c r="U25" s="73">
        <v>0</v>
      </c>
      <c r="V25" s="72"/>
      <c r="W25" s="73">
        <v>0</v>
      </c>
      <c r="X25" s="72"/>
      <c r="Y25" s="73">
        <v>3000</v>
      </c>
      <c r="Z25" s="72"/>
      <c r="AA25" s="73">
        <v>3000</v>
      </c>
      <c r="AB25" s="73">
        <v>15000</v>
      </c>
      <c r="AC25" s="86">
        <f t="shared" si="1"/>
        <v>12000</v>
      </c>
    </row>
    <row r="26" spans="1:29" x14ac:dyDescent="0.25">
      <c r="A26" s="74"/>
      <c r="B26" s="74" t="s">
        <v>225</v>
      </c>
      <c r="C26" s="73">
        <v>0</v>
      </c>
      <c r="D26" s="72"/>
      <c r="E26" s="73">
        <v>0</v>
      </c>
      <c r="F26" s="72"/>
      <c r="G26" s="73">
        <v>0</v>
      </c>
      <c r="H26" s="72"/>
      <c r="I26" s="73">
        <v>0</v>
      </c>
      <c r="J26" s="72"/>
      <c r="K26" s="73">
        <v>0</v>
      </c>
      <c r="L26" s="72"/>
      <c r="M26" s="73">
        <v>0</v>
      </c>
      <c r="N26" s="72"/>
      <c r="O26" s="73">
        <v>0</v>
      </c>
      <c r="P26" s="72"/>
      <c r="Q26" s="73">
        <v>0</v>
      </c>
      <c r="R26" s="72"/>
      <c r="S26" s="73">
        <v>0</v>
      </c>
      <c r="T26" s="72"/>
      <c r="U26" s="73">
        <v>0</v>
      </c>
      <c r="V26" s="72"/>
      <c r="W26" s="73">
        <v>0</v>
      </c>
      <c r="X26" s="72"/>
      <c r="Y26" s="73">
        <v>500</v>
      </c>
      <c r="Z26" s="72"/>
      <c r="AA26" s="73">
        <v>500</v>
      </c>
      <c r="AB26" s="73">
        <v>0</v>
      </c>
      <c r="AC26" s="86">
        <f t="shared" si="1"/>
        <v>-500</v>
      </c>
    </row>
    <row r="27" spans="1:29" x14ac:dyDescent="0.25">
      <c r="A27" s="74"/>
      <c r="B27" s="74" t="s">
        <v>224</v>
      </c>
      <c r="C27" s="73">
        <v>0</v>
      </c>
      <c r="D27" s="72"/>
      <c r="E27" s="73">
        <v>0</v>
      </c>
      <c r="F27" s="72"/>
      <c r="G27" s="73">
        <v>0</v>
      </c>
      <c r="H27" s="72"/>
      <c r="I27" s="73">
        <v>0</v>
      </c>
      <c r="J27" s="72"/>
      <c r="K27" s="73">
        <v>0</v>
      </c>
      <c r="L27" s="72"/>
      <c r="M27" s="73">
        <v>0</v>
      </c>
      <c r="N27" s="72"/>
      <c r="O27" s="73">
        <v>0</v>
      </c>
      <c r="P27" s="72"/>
      <c r="Q27" s="73">
        <v>0</v>
      </c>
      <c r="R27" s="72"/>
      <c r="S27" s="73">
        <v>0</v>
      </c>
      <c r="T27" s="72"/>
      <c r="U27" s="73">
        <v>0</v>
      </c>
      <c r="V27" s="72"/>
      <c r="W27" s="73">
        <v>0</v>
      </c>
      <c r="X27" s="72"/>
      <c r="Y27" s="73">
        <v>500</v>
      </c>
      <c r="Z27" s="72"/>
      <c r="AA27" s="73">
        <v>500</v>
      </c>
      <c r="AB27" s="73">
        <v>500</v>
      </c>
      <c r="AC27" s="86">
        <f t="shared" si="1"/>
        <v>0</v>
      </c>
    </row>
    <row r="28" spans="1:29" x14ac:dyDescent="0.25">
      <c r="A28" s="21" t="s">
        <v>223</v>
      </c>
      <c r="B28" s="21"/>
      <c r="C28" s="22">
        <f>ROUND(SUM(C23:C27),5)</f>
        <v>0</v>
      </c>
      <c r="D28" s="23"/>
      <c r="E28" s="22">
        <f>ROUND(SUM(E23:E27),5)</f>
        <v>0</v>
      </c>
      <c r="F28" s="23"/>
      <c r="G28" s="22">
        <f>ROUND(SUM(G23:G27),5)</f>
        <v>0</v>
      </c>
      <c r="H28" s="23"/>
      <c r="I28" s="22">
        <f>ROUND(SUM(I23:I27),5)</f>
        <v>0</v>
      </c>
      <c r="J28" s="23"/>
      <c r="K28" s="22">
        <f>ROUND(SUM(K23:K27),5)</f>
        <v>0</v>
      </c>
      <c r="L28" s="23"/>
      <c r="M28" s="22">
        <f>ROUND(SUM(M23:M27),5)</f>
        <v>0</v>
      </c>
      <c r="N28" s="23"/>
      <c r="O28" s="22">
        <f>ROUND(SUM(O23:O27),5)</f>
        <v>0</v>
      </c>
      <c r="P28" s="23"/>
      <c r="Q28" s="22">
        <f>ROUND(SUM(Q23:Q27),5)</f>
        <v>0</v>
      </c>
      <c r="R28" s="23"/>
      <c r="S28" s="22">
        <f>ROUND(SUM(S23:S27),5)</f>
        <v>0</v>
      </c>
      <c r="T28" s="23"/>
      <c r="U28" s="22">
        <f>ROUND(SUM(U23:U27),5)</f>
        <v>0</v>
      </c>
      <c r="V28" s="23"/>
      <c r="W28" s="22">
        <f>ROUND(SUM(W23:W27),5)</f>
        <v>0</v>
      </c>
      <c r="X28" s="23"/>
      <c r="Y28" s="22">
        <f>ROUND(SUM(Y23:Y27),5)</f>
        <v>4300</v>
      </c>
      <c r="Z28" s="23"/>
      <c r="AA28" s="22">
        <f>SUM(AA24:AA27)</f>
        <v>4300</v>
      </c>
      <c r="AB28" s="22">
        <f>SUM(AB24:AB27)</f>
        <v>16500</v>
      </c>
      <c r="AC28" s="24">
        <f t="shared" si="1"/>
        <v>12200</v>
      </c>
    </row>
    <row r="29" spans="1:29" x14ac:dyDescent="0.25">
      <c r="A29" s="21" t="s">
        <v>222</v>
      </c>
      <c r="B29" s="21"/>
      <c r="C29" s="22">
        <v>0</v>
      </c>
      <c r="D29" s="23"/>
      <c r="E29" s="22">
        <v>0</v>
      </c>
      <c r="F29" s="23"/>
      <c r="G29" s="22">
        <v>0</v>
      </c>
      <c r="H29" s="23"/>
      <c r="I29" s="22">
        <v>0</v>
      </c>
      <c r="J29" s="23"/>
      <c r="K29" s="22">
        <v>0</v>
      </c>
      <c r="L29" s="23"/>
      <c r="M29" s="22">
        <v>0</v>
      </c>
      <c r="N29" s="23"/>
      <c r="O29" s="22">
        <v>0</v>
      </c>
      <c r="P29" s="23"/>
      <c r="Q29" s="22">
        <v>1234.99</v>
      </c>
      <c r="R29" s="23"/>
      <c r="S29" s="22">
        <v>0</v>
      </c>
      <c r="T29" s="23"/>
      <c r="U29" s="22">
        <v>0</v>
      </c>
      <c r="V29" s="23"/>
      <c r="W29" s="22">
        <v>0</v>
      </c>
      <c r="X29" s="23"/>
      <c r="Y29" s="22">
        <v>765.01</v>
      </c>
      <c r="Z29" s="23"/>
      <c r="AA29" s="22">
        <f>ROUND(SUM(C29:Y29),5)</f>
        <v>2000</v>
      </c>
      <c r="AB29" s="22">
        <v>0</v>
      </c>
      <c r="AC29" s="24">
        <f t="shared" si="1"/>
        <v>-2000</v>
      </c>
    </row>
    <row r="30" spans="1:29" x14ac:dyDescent="0.25">
      <c r="A30" s="49" t="s">
        <v>221</v>
      </c>
      <c r="B30" s="49"/>
      <c r="C30" s="50"/>
      <c r="D30" s="76"/>
      <c r="E30" s="50"/>
      <c r="F30" s="76"/>
      <c r="G30" s="50"/>
      <c r="H30" s="76"/>
      <c r="I30" s="50"/>
      <c r="J30" s="76"/>
      <c r="K30" s="50"/>
      <c r="L30" s="76"/>
      <c r="M30" s="50"/>
      <c r="N30" s="76"/>
      <c r="O30" s="50"/>
      <c r="P30" s="76"/>
      <c r="Q30" s="50"/>
      <c r="R30" s="76"/>
      <c r="S30" s="50"/>
      <c r="T30" s="76"/>
      <c r="U30" s="50"/>
      <c r="V30" s="76"/>
      <c r="W30" s="50"/>
      <c r="X30" s="76"/>
      <c r="Y30" s="50"/>
      <c r="Z30" s="76"/>
      <c r="AA30" s="50"/>
      <c r="AB30" s="50"/>
      <c r="AC30" s="87"/>
    </row>
    <row r="31" spans="1:29" x14ac:dyDescent="0.25">
      <c r="A31" s="74"/>
      <c r="B31" s="74" t="s">
        <v>220</v>
      </c>
      <c r="C31" s="73">
        <v>0</v>
      </c>
      <c r="D31" s="72"/>
      <c r="E31" s="73">
        <v>0</v>
      </c>
      <c r="F31" s="72"/>
      <c r="G31" s="73">
        <v>0</v>
      </c>
      <c r="H31" s="72"/>
      <c r="I31" s="73">
        <v>0</v>
      </c>
      <c r="J31" s="72"/>
      <c r="K31" s="73">
        <v>0</v>
      </c>
      <c r="L31" s="72"/>
      <c r="M31" s="73">
        <v>0</v>
      </c>
      <c r="N31" s="72"/>
      <c r="O31" s="73">
        <v>0</v>
      </c>
      <c r="P31" s="72"/>
      <c r="Q31" s="73">
        <v>0</v>
      </c>
      <c r="R31" s="72"/>
      <c r="S31" s="73">
        <v>0</v>
      </c>
      <c r="T31" s="72"/>
      <c r="U31" s="73">
        <v>0</v>
      </c>
      <c r="V31" s="72"/>
      <c r="W31" s="73">
        <v>0</v>
      </c>
      <c r="X31" s="72"/>
      <c r="Y31" s="73">
        <v>0</v>
      </c>
      <c r="Z31" s="72"/>
      <c r="AA31" s="73">
        <v>0</v>
      </c>
      <c r="AB31" s="73">
        <v>0</v>
      </c>
      <c r="AC31" s="86">
        <f>+AB31-AA31</f>
        <v>0</v>
      </c>
    </row>
    <row r="32" spans="1:29" x14ac:dyDescent="0.25">
      <c r="A32" s="74"/>
      <c r="B32" s="74" t="s">
        <v>219</v>
      </c>
      <c r="C32" s="73">
        <v>0</v>
      </c>
      <c r="D32" s="72"/>
      <c r="E32" s="73">
        <v>0</v>
      </c>
      <c r="F32" s="72"/>
      <c r="G32" s="73">
        <v>0</v>
      </c>
      <c r="H32" s="72"/>
      <c r="I32" s="73">
        <v>0</v>
      </c>
      <c r="J32" s="72"/>
      <c r="K32" s="73">
        <v>0</v>
      </c>
      <c r="L32" s="72"/>
      <c r="M32" s="73">
        <v>0</v>
      </c>
      <c r="N32" s="72"/>
      <c r="O32" s="73">
        <v>0</v>
      </c>
      <c r="P32" s="72"/>
      <c r="Q32" s="73">
        <v>0</v>
      </c>
      <c r="R32" s="72"/>
      <c r="S32" s="73">
        <v>690</v>
      </c>
      <c r="T32" s="72"/>
      <c r="U32" s="73">
        <v>0</v>
      </c>
      <c r="V32" s="72"/>
      <c r="W32" s="73">
        <v>0</v>
      </c>
      <c r="X32" s="72"/>
      <c r="Y32" s="73">
        <v>19310</v>
      </c>
      <c r="Z32" s="72"/>
      <c r="AA32" s="73">
        <v>20000</v>
      </c>
      <c r="AB32" s="73">
        <v>10000</v>
      </c>
      <c r="AC32" s="86">
        <f>+AB32-AA32</f>
        <v>-10000</v>
      </c>
    </row>
    <row r="33" spans="1:29" x14ac:dyDescent="0.25">
      <c r="A33" s="74"/>
      <c r="B33" s="74" t="s">
        <v>218</v>
      </c>
      <c r="C33" s="73">
        <v>0</v>
      </c>
      <c r="D33" s="72"/>
      <c r="E33" s="73">
        <v>0</v>
      </c>
      <c r="F33" s="72"/>
      <c r="G33" s="73">
        <v>0</v>
      </c>
      <c r="H33" s="72"/>
      <c r="I33" s="73">
        <v>0</v>
      </c>
      <c r="J33" s="72"/>
      <c r="K33" s="73">
        <v>0</v>
      </c>
      <c r="L33" s="72"/>
      <c r="M33" s="73">
        <v>0</v>
      </c>
      <c r="N33" s="72"/>
      <c r="O33" s="73">
        <v>0</v>
      </c>
      <c r="P33" s="72"/>
      <c r="Q33" s="73">
        <v>0</v>
      </c>
      <c r="R33" s="72"/>
      <c r="S33" s="73">
        <v>0</v>
      </c>
      <c r="T33" s="72"/>
      <c r="U33" s="73">
        <v>0</v>
      </c>
      <c r="V33" s="72"/>
      <c r="W33" s="73">
        <v>0</v>
      </c>
      <c r="X33" s="72"/>
      <c r="Y33" s="73">
        <v>2500</v>
      </c>
      <c r="Z33" s="72"/>
      <c r="AA33" s="73">
        <v>2500</v>
      </c>
      <c r="AB33" s="73">
        <v>2500</v>
      </c>
      <c r="AC33" s="86">
        <f>+AB33-AA33</f>
        <v>0</v>
      </c>
    </row>
    <row r="34" spans="1:29" x14ac:dyDescent="0.25">
      <c r="A34" s="21" t="s">
        <v>217</v>
      </c>
      <c r="B34" s="21"/>
      <c r="C34" s="22">
        <f>ROUND(SUM(C30:C33),5)</f>
        <v>0</v>
      </c>
      <c r="D34" s="23"/>
      <c r="E34" s="22">
        <f>ROUND(SUM(E30:E33),5)</f>
        <v>0</v>
      </c>
      <c r="F34" s="23"/>
      <c r="G34" s="22">
        <f>ROUND(SUM(G30:G33),5)</f>
        <v>0</v>
      </c>
      <c r="H34" s="23"/>
      <c r="I34" s="22">
        <f>ROUND(SUM(I30:I33),5)</f>
        <v>0</v>
      </c>
      <c r="J34" s="23"/>
      <c r="K34" s="22">
        <f>ROUND(SUM(K30:K33),5)</f>
        <v>0</v>
      </c>
      <c r="L34" s="23"/>
      <c r="M34" s="22">
        <f>ROUND(SUM(M30:M33),5)</f>
        <v>0</v>
      </c>
      <c r="N34" s="23"/>
      <c r="O34" s="22">
        <f>ROUND(SUM(O30:O33),5)</f>
        <v>0</v>
      </c>
      <c r="P34" s="23"/>
      <c r="Q34" s="22">
        <f>ROUND(SUM(Q30:Q33),5)</f>
        <v>0</v>
      </c>
      <c r="R34" s="23"/>
      <c r="S34" s="22">
        <f>ROUND(SUM(S30:S33),5)</f>
        <v>690</v>
      </c>
      <c r="T34" s="23"/>
      <c r="U34" s="22">
        <f>ROUND(SUM(U30:U33),5)</f>
        <v>0</v>
      </c>
      <c r="V34" s="23"/>
      <c r="W34" s="22">
        <f>ROUND(SUM(W30:W33),5)</f>
        <v>0</v>
      </c>
      <c r="X34" s="23"/>
      <c r="Y34" s="22">
        <f>ROUND(SUM(Y30:Y33),5)</f>
        <v>21810</v>
      </c>
      <c r="Z34" s="23"/>
      <c r="AA34" s="22">
        <f>SUM(AA31:AA33)</f>
        <v>22500</v>
      </c>
      <c r="AB34" s="22">
        <f>SUM(AB31:AB33)</f>
        <v>12500</v>
      </c>
      <c r="AC34" s="24">
        <f>+AB34-AA34</f>
        <v>-10000</v>
      </c>
    </row>
    <row r="35" spans="1:29" hidden="1" x14ac:dyDescent="0.25">
      <c r="A35" s="85"/>
      <c r="B35" s="85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0"/>
    </row>
    <row r="36" spans="1:29" hidden="1" x14ac:dyDescent="0.25">
      <c r="A36" s="85"/>
      <c r="B36" s="85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0"/>
    </row>
    <row r="37" spans="1:29" hidden="1" x14ac:dyDescent="0.25">
      <c r="A37" s="85"/>
      <c r="B37" s="85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0"/>
    </row>
    <row r="38" spans="1:29" hidden="1" x14ac:dyDescent="0.25">
      <c r="A38" s="85"/>
      <c r="B38" s="85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0"/>
    </row>
    <row r="39" spans="1:29" hidden="1" x14ac:dyDescent="0.25">
      <c r="A39" s="85"/>
      <c r="B39" s="85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0"/>
    </row>
    <row r="40" spans="1:29" hidden="1" x14ac:dyDescent="0.25">
      <c r="A40" s="85"/>
      <c r="B40" s="85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0"/>
    </row>
    <row r="41" spans="1:29" hidden="1" x14ac:dyDescent="0.25">
      <c r="A41" s="85"/>
      <c r="B41" s="85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0"/>
    </row>
    <row r="42" spans="1:29" hidden="1" x14ac:dyDescent="0.25">
      <c r="A42" s="85"/>
      <c r="B42" s="85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0"/>
    </row>
    <row r="43" spans="1:29" hidden="1" x14ac:dyDescent="0.25">
      <c r="A43" s="85"/>
      <c r="B43" s="85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0"/>
    </row>
    <row r="44" spans="1:29" hidden="1" x14ac:dyDescent="0.25">
      <c r="A44" s="85"/>
      <c r="B44" s="85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0"/>
    </row>
    <row r="45" spans="1:29" hidden="1" x14ac:dyDescent="0.25">
      <c r="A45" s="85"/>
      <c r="B45" s="85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0"/>
    </row>
    <row r="46" spans="1:29" hidden="1" x14ac:dyDescent="0.25">
      <c r="A46" s="85"/>
      <c r="B46" s="85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0"/>
    </row>
    <row r="47" spans="1:29" hidden="1" x14ac:dyDescent="0.25">
      <c r="A47" s="85"/>
      <c r="B47" s="85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0"/>
    </row>
    <row r="48" spans="1:29" x14ac:dyDescent="0.25">
      <c r="A48" s="21" t="s">
        <v>199</v>
      </c>
      <c r="B48" s="21"/>
      <c r="C48" s="22">
        <f>ROUND(C10+C22+SUM(C28:C29)+C34+'[1]Fire Capital Budget'!E19+'[1]Fire Capital Budget'!E23,5)</f>
        <v>3323.48</v>
      </c>
      <c r="D48" s="23"/>
      <c r="E48" s="22">
        <f>ROUND(E10+E22+SUM(E28:E29)+E34+'[1]Fire Capital Budget'!G19+'[1]Fire Capital Budget'!G23,5)</f>
        <v>9896.89</v>
      </c>
      <c r="F48" s="23"/>
      <c r="G48" s="22">
        <f>ROUND(G10+G22+SUM(G28:G29)+G34+'[1]Fire Capital Budget'!I19+'[1]Fire Capital Budget'!I23,5)</f>
        <v>0</v>
      </c>
      <c r="H48" s="23"/>
      <c r="I48" s="22">
        <f>ROUND(I10+I22+SUM(I28:I29)+I34+'[1]Fire Capital Budget'!K19+'[1]Fire Capital Budget'!K23,5)</f>
        <v>0</v>
      </c>
      <c r="J48" s="23"/>
      <c r="K48" s="22">
        <f>ROUND(K10+K22+SUM(K28:K29)+K34+'[1]Fire Capital Budget'!M19+'[1]Fire Capital Budget'!M23,5)</f>
        <v>0</v>
      </c>
      <c r="L48" s="23"/>
      <c r="M48" s="22">
        <f>ROUND(M10+M22+SUM(M28:M29)+M34+'[1]Fire Capital Budget'!O19+'[1]Fire Capital Budget'!O23,5)</f>
        <v>17879.53</v>
      </c>
      <c r="N48" s="23"/>
      <c r="O48" s="22">
        <f>ROUND(O10+O22+SUM(O28:O29)+O34+'[1]Fire Capital Budget'!Q19+'[1]Fire Capital Budget'!Q23,5)</f>
        <v>6275.63</v>
      </c>
      <c r="P48" s="23"/>
      <c r="Q48" s="22">
        <f>ROUND(Q10+Q22+SUM(Q28:Q29)+Q34+'[1]Fire Capital Budget'!S19+'[1]Fire Capital Budget'!S23,5)</f>
        <v>22518.99</v>
      </c>
      <c r="R48" s="23"/>
      <c r="S48" s="22">
        <f>ROUND(S10+S22+SUM(S28:S29)+S34+'[1]Fire Capital Budget'!U19+'[1]Fire Capital Budget'!U23,5)</f>
        <v>865</v>
      </c>
      <c r="T48" s="23"/>
      <c r="U48" s="22">
        <f>ROUND(U10+U22+SUM(U28:U29)+U34+'[1]Fire Capital Budget'!W19+'[1]Fire Capital Budget'!W23,5)</f>
        <v>10901.86</v>
      </c>
      <c r="V48" s="23"/>
      <c r="W48" s="22">
        <f>ROUND(W10+W22+SUM(W28:W29)+W34+'[1]Fire Capital Budget'!Y19+'[1]Fire Capital Budget'!Y23,5)</f>
        <v>3023.59</v>
      </c>
      <c r="X48" s="23"/>
      <c r="Y48" s="22">
        <f>ROUND(Y10+Y22+SUM(Y28:Y29)+Y34+'[1]Fire Capital Budget'!AA19+'[1]Fire Capital Budget'!AA23,5)</f>
        <v>377042.03</v>
      </c>
      <c r="Z48" s="23"/>
      <c r="AA48" s="22">
        <f>+AA34+AA29+AA28+AA22</f>
        <v>102837</v>
      </c>
      <c r="AB48" s="22">
        <f>+AB34+AB29+AB28+AB22</f>
        <v>116568</v>
      </c>
      <c r="AC48" s="24">
        <f>+AB48-AA48</f>
        <v>13731</v>
      </c>
    </row>
    <row r="49" spans="1:30" x14ac:dyDescent="0.25">
      <c r="A49" s="21" t="s">
        <v>163</v>
      </c>
      <c r="B49" s="21"/>
      <c r="C49" s="83">
        <f>ROUND(C9-C48,5)</f>
        <v>2911.94</v>
      </c>
      <c r="D49" s="21"/>
      <c r="E49" s="83">
        <f>ROUND(E9-E48,5)</f>
        <v>-6577.43</v>
      </c>
      <c r="F49" s="21"/>
      <c r="G49" s="83">
        <f>ROUND(G9-G48,5)</f>
        <v>100.47</v>
      </c>
      <c r="H49" s="21"/>
      <c r="I49" s="83">
        <f>ROUND(I9-I48,5)</f>
        <v>0</v>
      </c>
      <c r="J49" s="21"/>
      <c r="K49" s="83">
        <f>ROUND(K9-K48,5)</f>
        <v>0</v>
      </c>
      <c r="L49" s="21"/>
      <c r="M49" s="83">
        <f>ROUND(M9-M48,5)</f>
        <v>-17879.53</v>
      </c>
      <c r="N49" s="21"/>
      <c r="O49" s="83">
        <f>ROUND(O9-O48,5)</f>
        <v>33218.54</v>
      </c>
      <c r="P49" s="21"/>
      <c r="Q49" s="83">
        <f>ROUND(Q9-Q48,5)</f>
        <v>-22518.99</v>
      </c>
      <c r="R49" s="21"/>
      <c r="S49" s="83">
        <f>ROUND(S9-S48,5)</f>
        <v>-865</v>
      </c>
      <c r="T49" s="21"/>
      <c r="U49" s="83">
        <f>ROUND(U9-U48,5)</f>
        <v>-10901.86</v>
      </c>
      <c r="V49" s="21"/>
      <c r="W49" s="83">
        <f>ROUND(W9-W48,5)</f>
        <v>19166.41</v>
      </c>
      <c r="X49" s="21"/>
      <c r="Y49" s="83">
        <f>ROUND(Y9-Y48,5)</f>
        <v>-345306.99</v>
      </c>
      <c r="Z49" s="21"/>
      <c r="AA49" s="83">
        <f>+AA9-AA48</f>
        <v>2463</v>
      </c>
      <c r="AB49" s="83">
        <f>+AB9-AB48</f>
        <v>-8068</v>
      </c>
      <c r="AC49" s="24">
        <f>+AB49-AA49</f>
        <v>-10531</v>
      </c>
      <c r="AD49" s="82"/>
    </row>
  </sheetData>
  <mergeCells count="2">
    <mergeCell ref="B2:AC2"/>
    <mergeCell ref="A1:A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Sheet1</vt:lpstr>
      <vt:lpstr>Operating Budget</vt:lpstr>
      <vt:lpstr>Capital Budget</vt:lpstr>
      <vt:lpstr>Capital Income</vt:lpstr>
      <vt:lpstr>Wages</vt:lpstr>
      <vt:lpstr>Fire Capital</vt:lpstr>
      <vt:lpstr>Fire Operating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GMCSD1</dc:creator>
  <cp:lastModifiedBy>Administrative mgr</cp:lastModifiedBy>
  <cp:lastPrinted>2019-06-13T23:06:29Z</cp:lastPrinted>
  <dcterms:created xsi:type="dcterms:W3CDTF">2019-06-10T21:50:50Z</dcterms:created>
  <dcterms:modified xsi:type="dcterms:W3CDTF">2020-05-14T23:33:22Z</dcterms:modified>
</cp:coreProperties>
</file>