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55E\CSD-Documents\CSD Documents\Budget\2020-21\"/>
    </mc:Choice>
  </mc:AlternateContent>
  <xr:revisionPtr revIDLastSave="0" documentId="13_ncr:1_{31B40CB2-CB00-4320-BF93-FB30FA5A4068}" xr6:coauthVersionLast="45" xr6:coauthVersionMax="45" xr10:uidLastSave="{00000000-0000-0000-0000-000000000000}"/>
  <bookViews>
    <workbookView xWindow="-120" yWindow="-120" windowWidth="29040" windowHeight="15840" tabRatio="706" firstSheet="2" activeTab="7" xr2:uid="{00000000-000D-0000-FFFF-FFFF00000000}"/>
  </bookViews>
  <sheets>
    <sheet name="Sheet1" sheetId="1" state="hidden" r:id="rId1"/>
    <sheet name="Operating Budget - Working" sheetId="11" state="hidden" r:id="rId2"/>
    <sheet name="Budget - Final" sheetId="9" r:id="rId3"/>
    <sheet name=" Wages 1" sheetId="12" r:id="rId4"/>
    <sheet name="Capital Budget" sheetId="3" r:id="rId5"/>
    <sheet name="Capital Income" sheetId="4" r:id="rId6"/>
    <sheet name="Charts" sheetId="10" state="hidden" r:id="rId7"/>
    <sheet name="Fire Operating" sheetId="7" r:id="rId8"/>
    <sheet name="Fire Capital" sheetId="6" r:id="rId9"/>
    <sheet name="Wages" sheetId="5" state="hidden" r:id="rId10"/>
    <sheet name="Changes" sheetId="8" state="hidden" r:id="rId11"/>
  </sheets>
  <definedNames>
    <definedName name="_xlnm.Print_Titles" localSheetId="0">Sheet1!$A:$I,Sheet1!$1:$2</definedName>
    <definedName name="QB_COLUMN_290" localSheetId="0" hidden="1">#REF!</definedName>
    <definedName name="QB_COLUMN_76201" localSheetId="0" hidden="1">#REF!</definedName>
    <definedName name="QB_COLUMN_762010" localSheetId="0" hidden="1">#REF!</definedName>
    <definedName name="QB_COLUMN_762011" localSheetId="0" hidden="1">#REF!</definedName>
    <definedName name="QB_COLUMN_762012" localSheetId="0" hidden="1">#REF!</definedName>
    <definedName name="QB_COLUMN_76202" localSheetId="0" hidden="1">#REF!</definedName>
    <definedName name="QB_COLUMN_76203" localSheetId="0" hidden="1">#REF!</definedName>
    <definedName name="QB_COLUMN_76204" localSheetId="0" hidden="1">#REF!</definedName>
    <definedName name="QB_COLUMN_76205" localSheetId="0" hidden="1">#REF!</definedName>
    <definedName name="QB_COLUMN_76206" localSheetId="0" hidden="1">#REF!</definedName>
    <definedName name="QB_COLUMN_76207" localSheetId="0" hidden="1">#REF!</definedName>
    <definedName name="QB_COLUMN_76208" localSheetId="0" hidden="1">#REF!</definedName>
    <definedName name="QB_COLUMN_76209" localSheetId="0" hidden="1">#REF!</definedName>
    <definedName name="QB_COLUMN_76300" localSheetId="0" hidden="1">#REF!</definedName>
    <definedName name="QB_DATA_0" localSheetId="0" hidden="1">Sheet1!$7:$7,Sheet1!$8:$8,Sheet1!$9:$9,Sheet1!$10:$10,Sheet1!$12:$12,Sheet1!$13:$13,Sheet1!$14:$14,Sheet1!$15:$15,Sheet1!$16:$16,Sheet1!$17:$17,Sheet1!$25:$25,Sheet1!$26:$26,Sheet1!$27:$27,Sheet1!$28:$28,Sheet1!$29:$29,Sheet1!$30:$30</definedName>
    <definedName name="QB_DATA_1" localSheetId="0" hidden="1">Sheet1!$31:$31,Sheet1!$32:$32,Sheet1!$33:$33,Sheet1!$34:$34,Sheet1!$35:$35,Sheet1!$37:$37,Sheet1!$38:$38,Sheet1!$39:$39,Sheet1!$40:$40,Sheet1!$41:$41,Sheet1!$42:$42,Sheet1!$45:$45,Sheet1!$46:$46,Sheet1!$49:$49,Sheet1!$50:$50,Sheet1!$51:$51</definedName>
    <definedName name="QB_DATA_2" localSheetId="0" hidden="1">Sheet1!$53:$53,Sheet1!$54:$54,Sheet1!$55:$55,Sheet1!$56:$56,Sheet1!$58:$58,Sheet1!$59:$59,Sheet1!$60:$60,Sheet1!$61:$61,Sheet1!$62:$62,Sheet1!$63:$63,Sheet1!$64:$64,Sheet1!$65:$65,Sheet1!$67:$67,Sheet1!$68:$68,Sheet1!$69:$69,Sheet1!$70:$70</definedName>
    <definedName name="QB_DATA_3" localSheetId="0" hidden="1">Sheet1!$71:$71,Sheet1!$73:$73,Sheet1!$74:$74,Sheet1!$75:$75,Sheet1!$80:$80,Sheet1!$81:$81,Sheet1!$82:$82,Sheet1!$83:$83,Sheet1!$86:$86,Sheet1!$87:$87,Sheet1!$88:$88,Sheet1!$89:$89,Sheet1!$90:$90,Sheet1!$91:$91,Sheet1!$92:$92,Sheet1!$96:$96</definedName>
    <definedName name="QB_DATA_4" localSheetId="0" hidden="1">Sheet1!$97:$97,Sheet1!$98:$98,Sheet1!$99:$99,Sheet1!$100:$100,Sheet1!$101:$101,Sheet1!$104:$104,Sheet1!$105:$105,Sheet1!$106:$106,Sheet1!$107:$107,Sheet1!$108:$108,Sheet1!$112:$112,Sheet1!$113:$113,Sheet1!$114:$114,Sheet1!$115:$115,Sheet1!$116:$116,Sheet1!$117:$117</definedName>
    <definedName name="QB_DATA_5" localSheetId="0" hidden="1">Sheet1!$119:$119,Sheet1!$123:$123,Sheet1!$124:$124,Sheet1!$125:$125,Sheet1!$126:$126,Sheet1!$127:$127,Sheet1!$129:$129,Sheet1!$130:$130,Sheet1!$133:$133,Sheet1!$134:$134,Sheet1!$135:$135,Sheet1!$136:$136,Sheet1!$137:$137,Sheet1!$140:$140,Sheet1!$141:$141,Sheet1!$142:$142</definedName>
    <definedName name="QB_DATA_6" localSheetId="0" hidden="1">Sheet1!$143:$143,Sheet1!$146:$146,Sheet1!$147:$147,Sheet1!$154:$154,Sheet1!$155:$155,Sheet1!$156:$156</definedName>
    <definedName name="QB_FORMULA_0" localSheetId="0" hidden="1">#REF!,#REF!,#REF!,#REF!,#REF!,#REF!,#REF!,#REF!,#REF!,#REF!,#REF!,#REF!,#REF!,#REF!,#REF!,#REF!</definedName>
    <definedName name="QB_FORMULA_1" localSheetId="0" hidden="1">#REF!,#REF!,#REF!,#REF!,#REF!,#REF!,#REF!,#REF!,#REF!,#REF!,#REF!,#REF!,#REF!,#REF!,#REF!,#REF!</definedName>
    <definedName name="QB_FORMULA_10" localSheetId="0" hidden="1">#REF!,#REF!,#REF!,#REF!,#REF!,#REF!,#REF!,#REF!,#REF!,#REF!,#REF!,#REF!,#REF!,#REF!,#REF!,#REF!</definedName>
    <definedName name="QB_FORMULA_11" localSheetId="0" hidden="1">#REF!,#REF!,#REF!,#REF!,#REF!,#REF!,#REF!,#REF!,#REF!,#REF!,#REF!,#REF!,#REF!,#REF!,#REF!,#REF!</definedName>
    <definedName name="QB_FORMULA_12" localSheetId="0" hidden="1">#REF!,#REF!,#REF!,#REF!,#REF!,#REF!,#REF!,#REF!,#REF!,#REF!,#REF!,#REF!,#REF!,#REF!,#REF!,#REF!</definedName>
    <definedName name="QB_FORMULA_13" localSheetId="0" hidden="1">#REF!,#REF!,#REF!,#REF!,#REF!,#REF!,#REF!,#REF!,#REF!,#REF!,#REF!,#REF!,#REF!,#REF!,#REF!,#REF!</definedName>
    <definedName name="QB_FORMULA_14" localSheetId="0" hidden="1">#REF!,#REF!,#REF!,#REF!,#REF!,#REF!,#REF!,#REF!,#REF!,#REF!,#REF!,#REF!,#REF!,#REF!,#REF!,#REF!</definedName>
    <definedName name="QB_FORMULA_15" localSheetId="0" hidden="1">#REF!,#REF!,#REF!,#REF!,#REF!,#REF!,#REF!,#REF!,#REF!,#REF!,#REF!,#REF!,#REF!,#REF!,#REF!,#REF!</definedName>
    <definedName name="QB_FORMULA_16" localSheetId="0" hidden="1">#REF!,#REF!,#REF!,#REF!,#REF!,#REF!,#REF!,#REF!,#REF!,#REF!,#REF!,#REF!,#REF!,#REF!,#REF!,#REF!</definedName>
    <definedName name="QB_FORMULA_17" localSheetId="0" hidden="1">#REF!,#REF!,#REF!,#REF!,#REF!,#REF!,#REF!,#REF!,#REF!,#REF!,#REF!,#REF!,#REF!,#REF!,#REF!,#REF!</definedName>
    <definedName name="QB_FORMULA_18" localSheetId="0" hidden="1">#REF!,#REF!,#REF!,#REF!,#REF!,#REF!,#REF!,#REF!,#REF!,#REF!,#REF!,#REF!,#REF!,#REF!,#REF!,#REF!</definedName>
    <definedName name="QB_FORMULA_19" localSheetId="0" hidden="1">#REF!,#REF!,#REF!,#REF!,#REF!,#REF!,#REF!,#REF!,#REF!,#REF!,#REF!,'Capital Budget'!$AB$11,'Capital Budget'!$AB$12,'Capital Budget'!$AB$13,'Capital Budget'!$AB$14,'Capital Budget'!$AB$15</definedName>
    <definedName name="QB_FORMULA_2" localSheetId="0" hidden="1">#REF!,#REF!,#REF!,#REF!,#REF!,#REF!,#REF!,#REF!,#REF!,#REF!,#REF!,#REF!,#REF!,#REF!,#REF!,#REF!</definedName>
    <definedName name="QB_FORMULA_20" localSheetId="0" hidden="1">'Capital Budget'!$AB$20,'Capital Budget'!$AB$21,'Capital Budget'!$E$22,'Capital Budget'!$G$22,'Capital Budget'!$I$22,'Capital Budget'!$K$22,'Capital Budget'!$M$22,'Capital Budget'!$O$22,'Capital Budget'!$Q$22,'Capital Budget'!$S$22,'Capital Budget'!$U$22,'Capital Budget'!$W$22,'Capital Budget'!$Y$22,'Capital Budget'!$AA$22,'Capital Budget'!$AB$22,'Capital Budget'!$AB$25</definedName>
    <definedName name="QB_FORMULA_21" localSheetId="0" hidden="1">'Capital Budget'!$AB$26,'Capital Budget'!$AB$27,'Capital Budget'!$AB$28,'Capital Budget'!$AB$29,'Capital Budget'!$E$30,'Capital Budget'!$G$30,'Capital Budget'!$I$30,'Capital Budget'!$K$30,'Capital Budget'!$M$30,'Capital Budget'!$O$30,'Capital Budget'!$Q$30,'Capital Budget'!$S$30,'Capital Budget'!$U$30,'Capital Budget'!$W$30,'Capital Budget'!$Y$30,'Capital Budget'!$AA$30</definedName>
    <definedName name="QB_FORMULA_22" localSheetId="0" hidden="1">'Capital Budget'!$AB$30,'Capital Budget'!$AB$33,'Capital Budget'!$AB$34,'Capital Budget'!$AB$35,'Capital Budget'!$AB$36,'Capital Budget'!$E$38,'Capital Budget'!$G$38,'Capital Budget'!$I$38,'Capital Budget'!$K$38,'Capital Budget'!$M$38,'Capital Budget'!$O$38,'Capital Budget'!$Q$38,'Capital Budget'!$S$38,'Capital Budget'!$U$38,'Capital Budget'!$W$38,'Capital Budget'!$Y$38</definedName>
    <definedName name="QB_FORMULA_23" localSheetId="0" hidden="1">'Capital Budget'!$AA$38,'Capital Budget'!$AB$38,'Capital Budget'!$AB$41,'Capital Budget'!$AB$42,'Capital Budget'!$E$44,'Capital Budget'!$G$44,'Capital Budget'!$I$44,'Capital Budget'!$K$44,'Capital Budget'!$M$44,'Capital Budget'!$O$44,'Capital Budget'!$Q$44,'Capital Budget'!$S$44,'Capital Budget'!$U$44,'Capital Budget'!$W$44,'Capital Budget'!$Y$44,'Capital Budget'!$AA$44</definedName>
    <definedName name="QB_FORMULA_24" localSheetId="0" hidden="1">'Capital Budget'!$AB$44,#REF!,#REF!,#REF!,#REF!,#REF!,#REF!,#REF!,#REF!,#REF!,#REF!,#REF!,#REF!,#REF!,#REF!,#REF!</definedName>
    <definedName name="QB_FORMULA_25" localSheetId="0" hidden="1">#REF!,#REF!,#REF!,#REF!,#REF!,#REF!,#REF!,#REF!,#REF!,#REF!,#REF!,'Capital Income'!$AC$7,'Capital Income'!$AC$8,'Capital Income'!$AC$9,'Capital Income'!$E$10,'Capital Income'!$G$10</definedName>
    <definedName name="QB_FORMULA_26" localSheetId="0" hidden="1">'Capital Income'!$I$10,'Capital Income'!$K$10,'Capital Income'!$M$10,'Capital Income'!$O$10,'Capital Income'!$Q$10,'Capital Income'!$S$10,'Capital Income'!$U$10,'Capital Income'!$W$10,'Capital Income'!$Y$10,'Capital Income'!$AA$10,'Capital Income'!$AC$10,'Capital Income'!$E$11,'Capital Income'!$G$11,'Capital Income'!$I$11,'Capital Income'!$K$11,'Capital Income'!$M$11</definedName>
    <definedName name="QB_FORMULA_27" localSheetId="0" hidden="1">'Capital Income'!$O$11,'Capital Income'!$Q$11,'Capital Income'!$S$11,'Capital Income'!$U$11,'Capital Income'!$W$11,'Capital Income'!$Y$11,'Capital Income'!$AA$11,'Capital Income'!$AC$11,#REF!,#REF!,#REF!,#REF!,#REF!,#REF!,#REF!,#REF!</definedName>
    <definedName name="QB_FORMULA_28" localSheetId="0" hidden="1">#REF!,#REF!,#REF!,#REF!,#REF!,#REF!,#REF!,#REF!,#REF!,#REF!,#REF!,#REF!,#REF!,#REF!,#REF!,#REF!</definedName>
    <definedName name="QB_FORMULA_29" localSheetId="0" hidden="1">#REF!,#REF!</definedName>
    <definedName name="QB_FORMULA_3" localSheetId="0" hidden="1">#REF!,#REF!,#REF!,#REF!,#REF!,#REF!,#REF!,#REF!,#REF!,#REF!,#REF!,#REF!,#REF!,#REF!,#REF!,#REF!</definedName>
    <definedName name="QB_FORMULA_4" localSheetId="0" hidden="1">#REF!,#REF!,#REF!,#REF!,#REF!,#REF!,#REF!,#REF!,#REF!,#REF!,#REF!,#REF!,#REF!,#REF!,#REF!,#REF!</definedName>
    <definedName name="QB_FORMULA_5" localSheetId="0" hidden="1">#REF!,#REF!,#REF!,#REF!,#REF!,#REF!,#REF!,#REF!,#REF!,#REF!,#REF!,#REF!,#REF!,#REF!,#REF!,#REF!</definedName>
    <definedName name="QB_FORMULA_6" localSheetId="0" hidden="1">#REF!,#REF!,#REF!,#REF!,#REF!,#REF!,#REF!,#REF!,#REF!,#REF!,#REF!,#REF!,#REF!,#REF!,#REF!,#REF!</definedName>
    <definedName name="QB_FORMULA_7" localSheetId="0" hidden="1">#REF!,#REF!,#REF!,#REF!,#REF!,#REF!,#REF!,#REF!,#REF!,#REF!,#REF!,#REF!,#REF!,#REF!,#REF!,#REF!</definedName>
    <definedName name="QB_FORMULA_8" localSheetId="0" hidden="1">#REF!,#REF!,#REF!,#REF!,#REF!,#REF!,#REF!,#REF!,#REF!,#REF!,#REF!,#REF!,#REF!,#REF!,#REF!,#REF!</definedName>
    <definedName name="QB_FORMULA_9" localSheetId="0" hidden="1">#REF!,#REF!,#REF!,#REF!,#REF!,#REF!,#REF!,#REF!,#REF!,#REF!,#REF!,#REF!,#REF!,#REF!,#REF!,#REF!</definedName>
    <definedName name="QB_ROW_10060" localSheetId="0" hidden="1">#REF!</definedName>
    <definedName name="QB_ROW_10360" localSheetId="0" hidden="1">#REF!</definedName>
    <definedName name="QB_ROW_11060" localSheetId="0" hidden="1">#REF!</definedName>
    <definedName name="QB_ROW_11360" localSheetId="0" hidden="1">#REF!</definedName>
    <definedName name="QB_ROW_122270" localSheetId="0" hidden="1">#REF!</definedName>
    <definedName name="QB_ROW_12270" localSheetId="0" hidden="1">#REF!</definedName>
    <definedName name="QB_ROW_123270" localSheetId="0" hidden="1">#REF!</definedName>
    <definedName name="QB_ROW_124270" localSheetId="0" hidden="1">#REF!</definedName>
    <definedName name="QB_ROW_125050" localSheetId="0" hidden="1">#REF!</definedName>
    <definedName name="QB_ROW_125350" localSheetId="0" hidden="1">#REF!</definedName>
    <definedName name="QB_ROW_127070" localSheetId="0" hidden="1">#REF!</definedName>
    <definedName name="QB_ROW_127370" localSheetId="0" hidden="1">#REF!</definedName>
    <definedName name="QB_ROW_128070" localSheetId="0" hidden="1">#REF!</definedName>
    <definedName name="QB_ROW_128370" localSheetId="0" hidden="1">#REF!</definedName>
    <definedName name="QB_ROW_129280" localSheetId="0" hidden="1">#REF!</definedName>
    <definedName name="QB_ROW_130060" localSheetId="0" hidden="1">#REF!</definedName>
    <definedName name="QB_ROW_130360" localSheetId="0" hidden="1">#REF!</definedName>
    <definedName name="QB_ROW_131280" localSheetId="0" hidden="1">#REF!</definedName>
    <definedName name="QB_ROW_132280" localSheetId="0" hidden="1">#REF!</definedName>
    <definedName name="QB_ROW_13260" localSheetId="0" hidden="1">#REF!</definedName>
    <definedName name="QB_ROW_133280" localSheetId="0" hidden="1">#REF!</definedName>
    <definedName name="QB_ROW_134280" localSheetId="0" hidden="1">#REF!</definedName>
    <definedName name="QB_ROW_135280" localSheetId="0" hidden="1">#REF!</definedName>
    <definedName name="QB_ROW_136280" localSheetId="0" hidden="1">#REF!</definedName>
    <definedName name="QB_ROW_137280" localSheetId="0" hidden="1">#REF!</definedName>
    <definedName name="QB_ROW_138270" localSheetId="0" hidden="1">#REF!</definedName>
    <definedName name="QB_ROW_139270" localSheetId="0" hidden="1">#REF!</definedName>
    <definedName name="QB_ROW_14260" localSheetId="0" hidden="1">#REF!</definedName>
    <definedName name="QB_ROW_150050" localSheetId="0" hidden="1">#REF!</definedName>
    <definedName name="QB_ROW_150350" localSheetId="0" hidden="1">#REF!</definedName>
    <definedName name="QB_ROW_151260" localSheetId="0" hidden="1">#REF!</definedName>
    <definedName name="QB_ROW_152260" localSheetId="0" hidden="1">#REF!</definedName>
    <definedName name="QB_ROW_15270" localSheetId="0" hidden="1">#REF!</definedName>
    <definedName name="QB_ROW_16270" localSheetId="0" hidden="1">#REF!</definedName>
    <definedName name="QB_ROW_164270" localSheetId="0" hidden="1">#REF!</definedName>
    <definedName name="QB_ROW_165280" localSheetId="0" hidden="1">#REF!</definedName>
    <definedName name="QB_ROW_166250" localSheetId="0" hidden="1">#REF!</definedName>
    <definedName name="QB_ROW_170250" localSheetId="0" hidden="1">#REF!</definedName>
    <definedName name="QB_ROW_17260" localSheetId="0" hidden="1">#REF!</definedName>
    <definedName name="QB_ROW_173240" localSheetId="0" hidden="1">#REF!</definedName>
    <definedName name="QB_ROW_180260" localSheetId="0" hidden="1">#REF!</definedName>
    <definedName name="QB_ROW_18060" localSheetId="0" hidden="1">#REF!</definedName>
    <definedName name="QB_ROW_181260" localSheetId="0" hidden="1">#REF!</definedName>
    <definedName name="QB_ROW_182260" localSheetId="0" hidden="1">#REF!</definedName>
    <definedName name="QB_ROW_18301" localSheetId="0" hidden="1">#REF!</definedName>
    <definedName name="QB_ROW_183270" localSheetId="0" hidden="1">#REF!</definedName>
    <definedName name="QB_ROW_18360" localSheetId="0" hidden="1">#REF!</definedName>
    <definedName name="QB_ROW_184260" localSheetId="0" hidden="1">#REF!</definedName>
    <definedName name="QB_ROW_189260" localSheetId="0" hidden="1">#REF!</definedName>
    <definedName name="QB_ROW_19011" localSheetId="0" hidden="1">#REF!</definedName>
    <definedName name="QB_ROW_192260" localSheetId="0" hidden="1">#REF!</definedName>
    <definedName name="QB_ROW_19260" localSheetId="0" hidden="1">#REF!</definedName>
    <definedName name="QB_ROW_19311" localSheetId="0" hidden="1">#REF!</definedName>
    <definedName name="QB_ROW_200250" localSheetId="0" hidden="1">#REF!</definedName>
    <definedName name="QB_ROW_20031" localSheetId="0" hidden="1">#REF!</definedName>
    <definedName name="QB_ROW_202250" localSheetId="0" hidden="1">#REF!</definedName>
    <definedName name="QB_ROW_20260" localSheetId="0" hidden="1">#REF!</definedName>
    <definedName name="QB_ROW_20331" localSheetId="0" hidden="1">#REF!</definedName>
    <definedName name="QB_ROW_209250" localSheetId="0" hidden="1">'Capital Budget'!$A$11</definedName>
    <definedName name="QB_ROW_210250" localSheetId="0" hidden="1">'Capital Budget'!$A$12</definedName>
    <definedName name="QB_ROW_21031" localSheetId="0" hidden="1">#REF!</definedName>
    <definedName name="QB_ROW_213250" localSheetId="0" hidden="1">'Capital Budget'!$A$20</definedName>
    <definedName name="QB_ROW_21331" localSheetId="0" hidden="1">#REF!</definedName>
    <definedName name="QB_ROW_216270" localSheetId="0" hidden="1">#REF!</definedName>
    <definedName name="QB_ROW_217270" localSheetId="0" hidden="1">#REF!</definedName>
    <definedName name="QB_ROW_218270" localSheetId="0" hidden="1">#REF!</definedName>
    <definedName name="QB_ROW_22011" localSheetId="0" hidden="1">#REF!</definedName>
    <definedName name="QB_ROW_220260" localSheetId="0" hidden="1">#REF!</definedName>
    <definedName name="QB_ROW_221250" localSheetId="0" hidden="1">'Capital Budget'!$A$25</definedName>
    <definedName name="QB_ROW_222250" localSheetId="0" hidden="1">'Capital Budget'!$A$26</definedName>
    <definedName name="QB_ROW_22311" localSheetId="0" hidden="1">#REF!</definedName>
    <definedName name="QB_ROW_2260" localSheetId="0" hidden="1">#REF!</definedName>
    <definedName name="QB_ROW_226250" localSheetId="0" hidden="1">'Capital Budget'!$A$13</definedName>
    <definedName name="QB_ROW_23021" localSheetId="0" hidden="1">#REF!</definedName>
    <definedName name="QB_ROW_23060" localSheetId="0" hidden="1">#REF!</definedName>
    <definedName name="QB_ROW_231250" localSheetId="0" hidden="1">'Capital Budget'!$A$21</definedName>
    <definedName name="QB_ROW_23270" localSheetId="0" hidden="1">#REF!</definedName>
    <definedName name="QB_ROW_23321" localSheetId="0" hidden="1">#REF!</definedName>
    <definedName name="QB_ROW_23360" localSheetId="0" hidden="1">#REF!</definedName>
    <definedName name="QB_ROW_238270" localSheetId="0" hidden="1">#REF!</definedName>
    <definedName name="QB_ROW_239260" localSheetId="0" hidden="1">#REF!</definedName>
    <definedName name="QB_ROW_240260" localSheetId="0" hidden="1">#REF!</definedName>
    <definedName name="QB_ROW_24260" localSheetId="0" hidden="1">#REF!</definedName>
    <definedName name="QB_ROW_245260" localSheetId="0" hidden="1">#REF!</definedName>
    <definedName name="QB_ROW_247270" localSheetId="0" hidden="1">#REF!</definedName>
    <definedName name="QB_ROW_249260" localSheetId="0" hidden="1">#REF!</definedName>
    <definedName name="QB_ROW_260270" localSheetId="0" hidden="1">#REF!</definedName>
    <definedName name="QB_ROW_26270" localSheetId="0" hidden="1">#REF!</definedName>
    <definedName name="QB_ROW_266270" localSheetId="0" hidden="1">#REF!</definedName>
    <definedName name="QB_ROW_267270" localSheetId="0" hidden="1">#REF!</definedName>
    <definedName name="QB_ROW_268260" localSheetId="0" hidden="1">#REF!</definedName>
    <definedName name="QB_ROW_270270" localSheetId="0" hidden="1">#REF!</definedName>
    <definedName name="QB_ROW_276250" localSheetId="0" hidden="1">#REF!</definedName>
    <definedName name="QB_ROW_277250" localSheetId="0" hidden="1">'Capital Budget'!$A$14</definedName>
    <definedName name="QB_ROW_278250" localSheetId="0" hidden="1">'Capital Budget'!$A$15</definedName>
    <definedName name="QB_ROW_279270" localSheetId="0" hidden="1">#REF!</definedName>
    <definedName name="QB_ROW_282260" localSheetId="0" hidden="1">#REF!</definedName>
    <definedName name="QB_ROW_28270" localSheetId="0" hidden="1">#REF!</definedName>
    <definedName name="QB_ROW_287250" localSheetId="0" hidden="1">#REF!</definedName>
    <definedName name="QB_ROW_288270" localSheetId="0" hidden="1">#REF!</definedName>
    <definedName name="QB_ROW_289270" localSheetId="0" hidden="1">#REF!</definedName>
    <definedName name="QB_ROW_290250" localSheetId="0" hidden="1">'Capital Budget'!$A$27</definedName>
    <definedName name="QB_ROW_295040" localSheetId="0" hidden="1">#REF!</definedName>
    <definedName name="QB_ROW_295340" localSheetId="0" hidden="1">#REF!</definedName>
    <definedName name="QB_ROW_296040" localSheetId="0" hidden="1">#REF!</definedName>
    <definedName name="QB_ROW_296340" localSheetId="0" hidden="1">#REF!</definedName>
    <definedName name="QB_ROW_297250" localSheetId="0" hidden="1">'Capital Budget'!$A$33</definedName>
    <definedName name="QB_ROW_298250" localSheetId="0" hidden="1">'Capital Budget'!$A$34</definedName>
    <definedName name="QB_ROW_299250" localSheetId="0" hidden="1">'Capital Budget'!$A$35</definedName>
    <definedName name="QB_ROW_300250" localSheetId="0" hidden="1">'Capital Budget'!$A$36</definedName>
    <definedName name="QB_ROW_301250" localSheetId="0" hidden="1">'Capital Budget'!$A$41</definedName>
    <definedName name="QB_ROW_302250" localSheetId="0" hidden="1">'Capital Budget'!$A$42</definedName>
    <definedName name="QB_ROW_30270" localSheetId="0" hidden="1">#REF!</definedName>
    <definedName name="QB_ROW_305040" localSheetId="0" hidden="1">#REF!</definedName>
    <definedName name="QB_ROW_305340" localSheetId="0" hidden="1">#REF!</definedName>
    <definedName name="QB_ROW_306250" localSheetId="0" hidden="1">'Capital Budget'!$A$28</definedName>
    <definedName name="QB_ROW_307250" localSheetId="0" hidden="1">'Capital Budget'!$A$29</definedName>
    <definedName name="QB_ROW_309280" localSheetId="0" hidden="1">#REF!</definedName>
    <definedName name="QB_ROW_311260" localSheetId="0" hidden="1">#REF!</definedName>
    <definedName name="QB_ROW_31270" localSheetId="0" hidden="1">#REF!</definedName>
    <definedName name="QB_ROW_313260" localSheetId="0" hidden="1">#REF!</definedName>
    <definedName name="QB_ROW_32060" localSheetId="0" hidden="1">#REF!</definedName>
    <definedName name="QB_ROW_32360" localSheetId="0" hidden="1">#REF!</definedName>
    <definedName name="QB_ROW_33260" localSheetId="0" hidden="1">#REF!</definedName>
    <definedName name="QB_ROW_35260" localSheetId="0" hidden="1">#REF!</definedName>
    <definedName name="QB_ROW_37050" localSheetId="0" hidden="1">#REF!</definedName>
    <definedName name="QB_ROW_37350" localSheetId="0" hidden="1">#REF!</definedName>
    <definedName name="QB_ROW_51240" localSheetId="0" hidden="1">#REF!</definedName>
    <definedName name="QB_ROW_56050" localSheetId="0" hidden="1">#REF!</definedName>
    <definedName name="QB_ROW_56350" localSheetId="0" hidden="1">#REF!</definedName>
    <definedName name="QB_ROW_57050" localSheetId="0" hidden="1">#REF!</definedName>
    <definedName name="QB_ROW_57350" localSheetId="0" hidden="1">#REF!</definedName>
    <definedName name="QB_ROW_58040" localSheetId="0" hidden="1">#REF!</definedName>
    <definedName name="QB_ROW_58340" localSheetId="0" hidden="1">#REF!</definedName>
    <definedName name="QB_ROW_59040" localSheetId="0" hidden="1">#REF!</definedName>
    <definedName name="QB_ROW_59340" localSheetId="0" hidden="1">#REF!</definedName>
    <definedName name="QB_ROW_60030" localSheetId="0" hidden="1">#REF!</definedName>
    <definedName name="QB_ROW_60330" localSheetId="0" hidden="1">#REF!</definedName>
    <definedName name="QB_ROW_62270" localSheetId="0" hidden="1">#REF!</definedName>
    <definedName name="QB_ROW_63270" localSheetId="0" hidden="1">#REF!</definedName>
    <definedName name="QB_ROW_64270" localSheetId="0" hidden="1">#REF!</definedName>
    <definedName name="QB_ROW_68040" localSheetId="0" hidden="1">#REF!</definedName>
    <definedName name="QB_ROW_68340" localSheetId="0" hidden="1">#REF!</definedName>
    <definedName name="QB_ROW_70260" localSheetId="0" hidden="1">#REF!</definedName>
    <definedName name="QB_ROW_71050" localSheetId="0" hidden="1">#REF!</definedName>
    <definedName name="QB_ROW_71350" localSheetId="0" hidden="1">#REF!</definedName>
    <definedName name="QB_ROW_72260" localSheetId="0" hidden="1">#REF!</definedName>
    <definedName name="QB_ROW_7260" localSheetId="0" hidden="1">#REF!</definedName>
    <definedName name="QB_ROW_73260" localSheetId="0" hidden="1">#REF!</definedName>
    <definedName name="QB_ROW_74260" localSheetId="0" hidden="1">#REF!</definedName>
    <definedName name="QB_ROW_81240" localSheetId="0" hidden="1">#REF!</definedName>
    <definedName name="QB_ROW_8270" localSheetId="0" hidden="1">#REF!</definedName>
    <definedName name="QB_ROW_86321" localSheetId="0" hidden="1">#REF!</definedName>
    <definedName name="QB_ROW_90280" localSheetId="0" hidden="1">#REF!</definedName>
    <definedName name="QB_ROW_9360" localSheetId="0" hidden="1">#REF!</definedName>
    <definedName name="QB_ROW_95250" localSheetId="0" hidden="1">#REF!</definedName>
    <definedName name="QBCANSUPPORTUPDATE" localSheetId="0">TRUE</definedName>
    <definedName name="QBCOMPANYFILENAME" localSheetId="0">"C:\Users\Public\Documents\Intuit\GM CSD Water Sewer CURRENT.QBW"</definedName>
    <definedName name="QBENDDATE" localSheetId="0">20190630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"f03ee4f3ab194996a7fadb689cb7c151"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9</definedName>
    <definedName name="QBSTARTDATE" localSheetId="0">20180701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7" i="3" l="1"/>
  <c r="E34" i="12"/>
  <c r="E35" i="12" s="1"/>
  <c r="E33" i="12"/>
  <c r="C28" i="12"/>
  <c r="D28" i="12" s="1"/>
  <c r="D29" i="12" s="1"/>
  <c r="C27" i="12"/>
  <c r="D27" i="12" s="1"/>
  <c r="D26" i="12"/>
  <c r="C26" i="12"/>
  <c r="E21" i="12"/>
  <c r="E17" i="12"/>
  <c r="E19" i="12" s="1"/>
  <c r="E22" i="12" s="1"/>
  <c r="E10" i="12" s="1"/>
  <c r="E12" i="12"/>
  <c r="E11" i="12"/>
  <c r="E9" i="12"/>
  <c r="E7" i="12"/>
  <c r="E6" i="12"/>
  <c r="E13" i="12" l="1"/>
  <c r="AD11" i="4" l="1"/>
  <c r="AE11" i="4"/>
  <c r="AC11" i="4"/>
  <c r="AD10" i="4"/>
  <c r="AE10" i="4"/>
  <c r="AC10" i="4"/>
  <c r="AJ124" i="11" l="1"/>
  <c r="AH123" i="11"/>
  <c r="AF123" i="11"/>
  <c r="AD123" i="11"/>
  <c r="AB123" i="11"/>
  <c r="Z123" i="11"/>
  <c r="X123" i="11"/>
  <c r="V123" i="11"/>
  <c r="T123" i="11"/>
  <c r="R123" i="11"/>
  <c r="P123" i="11"/>
  <c r="N123" i="11"/>
  <c r="L123" i="11"/>
  <c r="J123" i="11"/>
  <c r="AJ122" i="11"/>
  <c r="AI122" i="11"/>
  <c r="AJ121" i="11"/>
  <c r="AJ120" i="11"/>
  <c r="AI120" i="11"/>
  <c r="AI119" i="11"/>
  <c r="AI123" i="11" s="1"/>
  <c r="AJ118" i="11"/>
  <c r="AJ117" i="11"/>
  <c r="AI114" i="11"/>
  <c r="AJ114" i="11" s="1"/>
  <c r="AH114" i="11"/>
  <c r="AF114" i="11"/>
  <c r="AD114" i="11"/>
  <c r="AB114" i="11"/>
  <c r="Z114" i="11"/>
  <c r="X114" i="11"/>
  <c r="V114" i="11"/>
  <c r="T114" i="11"/>
  <c r="R114" i="11"/>
  <c r="P114" i="11"/>
  <c r="N114" i="11"/>
  <c r="L114" i="11"/>
  <c r="J114" i="11"/>
  <c r="AJ113" i="11"/>
  <c r="AJ112" i="11"/>
  <c r="AJ111" i="11"/>
  <c r="AJ110" i="11"/>
  <c r="AJ109" i="11"/>
  <c r="AH107" i="11"/>
  <c r="AF107" i="11"/>
  <c r="AD107" i="11"/>
  <c r="AB107" i="11"/>
  <c r="Z107" i="11"/>
  <c r="X107" i="11"/>
  <c r="V107" i="11"/>
  <c r="T107" i="11"/>
  <c r="R107" i="11"/>
  <c r="P107" i="11"/>
  <c r="N107" i="11"/>
  <c r="L107" i="11"/>
  <c r="J107" i="11"/>
  <c r="AJ106" i="11"/>
  <c r="AJ105" i="11"/>
  <c r="AJ104" i="11"/>
  <c r="AJ103" i="11"/>
  <c r="AI102" i="11"/>
  <c r="AI107" i="11" s="1"/>
  <c r="AJ101" i="11"/>
  <c r="AJ100" i="11"/>
  <c r="AF98" i="11"/>
  <c r="AF115" i="11" s="1"/>
  <c r="AB98" i="11"/>
  <c r="AB115" i="11" s="1"/>
  <c r="V98" i="11"/>
  <c r="V115" i="11" s="1"/>
  <c r="P98" i="11"/>
  <c r="P115" i="11" s="1"/>
  <c r="L98" i="11"/>
  <c r="L115" i="11" s="1"/>
  <c r="AI97" i="11"/>
  <c r="AJ97" i="11" s="1"/>
  <c r="AH97" i="11"/>
  <c r="AF97" i="11"/>
  <c r="AD97" i="11"/>
  <c r="AB97" i="11"/>
  <c r="Z97" i="11"/>
  <c r="X97" i="11"/>
  <c r="V97" i="11"/>
  <c r="T97" i="11"/>
  <c r="R97" i="11"/>
  <c r="P97" i="11"/>
  <c r="N97" i="11"/>
  <c r="L97" i="11"/>
  <c r="J97" i="11"/>
  <c r="AJ96" i="11"/>
  <c r="AJ95" i="11"/>
  <c r="AJ94" i="11"/>
  <c r="AJ93" i="11"/>
  <c r="AJ92" i="11"/>
  <c r="AJ91" i="11"/>
  <c r="AI89" i="11"/>
  <c r="AI98" i="11" s="1"/>
  <c r="AH89" i="11"/>
  <c r="AH98" i="11" s="1"/>
  <c r="AH115" i="11" s="1"/>
  <c r="AF89" i="11"/>
  <c r="AD89" i="11"/>
  <c r="AD98" i="11" s="1"/>
  <c r="AD115" i="11" s="1"/>
  <c r="AB89" i="11"/>
  <c r="Z89" i="11"/>
  <c r="Z98" i="11" s="1"/>
  <c r="Z115" i="11" s="1"/>
  <c r="X89" i="11"/>
  <c r="X98" i="11" s="1"/>
  <c r="X115" i="11" s="1"/>
  <c r="V89" i="11"/>
  <c r="T89" i="11"/>
  <c r="T98" i="11" s="1"/>
  <c r="T115" i="11" s="1"/>
  <c r="R89" i="11"/>
  <c r="R98" i="11" s="1"/>
  <c r="R115" i="11" s="1"/>
  <c r="P89" i="11"/>
  <c r="N89" i="11"/>
  <c r="N98" i="11" s="1"/>
  <c r="N115" i="11" s="1"/>
  <c r="L89" i="11"/>
  <c r="J89" i="11"/>
  <c r="J98" i="11" s="1"/>
  <c r="J115" i="11" s="1"/>
  <c r="AJ88" i="11"/>
  <c r="AJ87" i="11"/>
  <c r="AJ86" i="11"/>
  <c r="AI86" i="11"/>
  <c r="AI85" i="11"/>
  <c r="AJ85" i="11" s="1"/>
  <c r="AJ80" i="11"/>
  <c r="AJ79" i="11"/>
  <c r="AJ78" i="11"/>
  <c r="AI77" i="11"/>
  <c r="AJ77" i="11" s="1"/>
  <c r="AH77" i="11"/>
  <c r="AF77" i="11"/>
  <c r="AD77" i="11"/>
  <c r="AB77" i="11"/>
  <c r="Z77" i="11"/>
  <c r="X77" i="11"/>
  <c r="V77" i="11"/>
  <c r="T77" i="11"/>
  <c r="R77" i="11"/>
  <c r="P77" i="11"/>
  <c r="N77" i="11"/>
  <c r="L77" i="11"/>
  <c r="J77" i="11"/>
  <c r="AJ76" i="11"/>
  <c r="AJ75" i="11"/>
  <c r="AJ74" i="11"/>
  <c r="AJ73" i="11"/>
  <c r="AJ72" i="11"/>
  <c r="AJ70" i="11"/>
  <c r="AJ69" i="11"/>
  <c r="AJ68" i="11"/>
  <c r="AJ67" i="11"/>
  <c r="AJ66" i="11"/>
  <c r="AJ65" i="11"/>
  <c r="AJ64" i="11"/>
  <c r="AI63" i="11"/>
  <c r="AJ63" i="11" s="1"/>
  <c r="AH62" i="11"/>
  <c r="AH81" i="11" s="1"/>
  <c r="AF62" i="11"/>
  <c r="AF81" i="11" s="1"/>
  <c r="AD62" i="11"/>
  <c r="AD81" i="11" s="1"/>
  <c r="AB62" i="11"/>
  <c r="AB81" i="11" s="1"/>
  <c r="Z62" i="11"/>
  <c r="Z81" i="11" s="1"/>
  <c r="X62" i="11"/>
  <c r="X81" i="11" s="1"/>
  <c r="V62" i="11"/>
  <c r="V81" i="11" s="1"/>
  <c r="T62" i="11"/>
  <c r="T81" i="11" s="1"/>
  <c r="R62" i="11"/>
  <c r="R81" i="11" s="1"/>
  <c r="P62" i="11"/>
  <c r="P81" i="11" s="1"/>
  <c r="N62" i="11"/>
  <c r="N81" i="11" s="1"/>
  <c r="L62" i="11"/>
  <c r="L81" i="11" s="1"/>
  <c r="J62" i="11"/>
  <c r="J81" i="11" s="1"/>
  <c r="AJ61" i="11"/>
  <c r="AI61" i="11"/>
  <c r="AI60" i="11"/>
  <c r="AJ60" i="11" s="1"/>
  <c r="AJ59" i="11"/>
  <c r="AJ58" i="11"/>
  <c r="AI58" i="11"/>
  <c r="AI57" i="11"/>
  <c r="AJ57" i="11" s="1"/>
  <c r="AJ56" i="11"/>
  <c r="AJ55" i="11"/>
  <c r="AJ54" i="11"/>
  <c r="AJ52" i="11"/>
  <c r="AF52" i="11"/>
  <c r="AD52" i="11"/>
  <c r="AB52" i="11"/>
  <c r="Z52" i="11"/>
  <c r="X52" i="11"/>
  <c r="V52" i="11"/>
  <c r="T52" i="11"/>
  <c r="R52" i="11"/>
  <c r="P52" i="11"/>
  <c r="N52" i="11"/>
  <c r="L52" i="11"/>
  <c r="J52" i="11"/>
  <c r="AJ51" i="11"/>
  <c r="AJ50" i="11"/>
  <c r="AH48" i="11"/>
  <c r="AB48" i="11"/>
  <c r="V48" i="11"/>
  <c r="R48" i="11"/>
  <c r="R125" i="11" s="1"/>
  <c r="L48" i="11"/>
  <c r="AJ47" i="11"/>
  <c r="AJ46" i="11"/>
  <c r="AJ45" i="11"/>
  <c r="AJ44" i="11"/>
  <c r="AI43" i="11"/>
  <c r="AI48" i="11" s="1"/>
  <c r="AJ48" i="11" s="1"/>
  <c r="AI42" i="11"/>
  <c r="AH41" i="11"/>
  <c r="AF41" i="11"/>
  <c r="AF48" i="11" s="1"/>
  <c r="AD41" i="11"/>
  <c r="AD48" i="11" s="1"/>
  <c r="AD125" i="11" s="1"/>
  <c r="AB41" i="11"/>
  <c r="Z41" i="11"/>
  <c r="Z48" i="11" s="1"/>
  <c r="Z125" i="11" s="1"/>
  <c r="X41" i="11"/>
  <c r="X48" i="11" s="1"/>
  <c r="X125" i="11" s="1"/>
  <c r="V41" i="11"/>
  <c r="T41" i="11"/>
  <c r="T48" i="11" s="1"/>
  <c r="R41" i="11"/>
  <c r="P41" i="11"/>
  <c r="P48" i="11" s="1"/>
  <c r="P125" i="11" s="1"/>
  <c r="N41" i="11"/>
  <c r="N48" i="11" s="1"/>
  <c r="N125" i="11" s="1"/>
  <c r="L41" i="11"/>
  <c r="J41" i="11"/>
  <c r="J48" i="11" s="1"/>
  <c r="J125" i="11" s="1"/>
  <c r="AJ40" i="11"/>
  <c r="AI40" i="11"/>
  <c r="AI39" i="11"/>
  <c r="AJ39" i="11" s="1"/>
  <c r="AI38" i="11"/>
  <c r="AJ38" i="11" s="1"/>
  <c r="AI36" i="11"/>
  <c r="AJ36" i="11" s="1"/>
  <c r="AI35" i="11"/>
  <c r="AJ35" i="11" s="1"/>
  <c r="AJ34" i="11"/>
  <c r="AI33" i="11"/>
  <c r="AJ33" i="11" s="1"/>
  <c r="AJ32" i="11"/>
  <c r="AI32" i="11"/>
  <c r="AJ31" i="11"/>
  <c r="AI31" i="11"/>
  <c r="AJ30" i="11"/>
  <c r="AI30" i="11"/>
  <c r="AI29" i="11"/>
  <c r="AJ24" i="11"/>
  <c r="AI24" i="11"/>
  <c r="AI23" i="11"/>
  <c r="AJ23" i="11" s="1"/>
  <c r="R23" i="11"/>
  <c r="R24" i="11" s="1"/>
  <c r="R126" i="11" s="1"/>
  <c r="AH22" i="11"/>
  <c r="AF22" i="11"/>
  <c r="AF23" i="11" s="1"/>
  <c r="AF24" i="11" s="1"/>
  <c r="AF126" i="11" s="1"/>
  <c r="AB22" i="11"/>
  <c r="AB23" i="11" s="1"/>
  <c r="AB24" i="11" s="1"/>
  <c r="AB126" i="11" s="1"/>
  <c r="Z22" i="11"/>
  <c r="Z23" i="11" s="1"/>
  <c r="Z24" i="11" s="1"/>
  <c r="Z126" i="11" s="1"/>
  <c r="R22" i="11"/>
  <c r="P22" i="11"/>
  <c r="P23" i="11" s="1"/>
  <c r="P24" i="11" s="1"/>
  <c r="P126" i="11" s="1"/>
  <c r="L22" i="11"/>
  <c r="L23" i="11" s="1"/>
  <c r="L24" i="11" s="1"/>
  <c r="L126" i="11" s="1"/>
  <c r="J22" i="11"/>
  <c r="J23" i="11" s="1"/>
  <c r="J24" i="11" s="1"/>
  <c r="J126" i="11" s="1"/>
  <c r="AI21" i="11"/>
  <c r="AJ21" i="11" s="1"/>
  <c r="AJ20" i="11"/>
  <c r="AJ19" i="11"/>
  <c r="AJ18" i="11"/>
  <c r="AI18" i="11"/>
  <c r="AI17" i="11"/>
  <c r="AJ17" i="11" s="1"/>
  <c r="AI16" i="11"/>
  <c r="AJ16" i="11" s="1"/>
  <c r="AI15" i="11"/>
  <c r="AJ15" i="11" s="1"/>
  <c r="AJ14" i="11"/>
  <c r="AI14" i="11"/>
  <c r="AF14" i="11"/>
  <c r="AD14" i="11"/>
  <c r="AD22" i="11" s="1"/>
  <c r="AD23" i="11" s="1"/>
  <c r="AD24" i="11" s="1"/>
  <c r="AD126" i="11" s="1"/>
  <c r="AB14" i="11"/>
  <c r="Z14" i="11"/>
  <c r="X14" i="11"/>
  <c r="X22" i="11" s="1"/>
  <c r="X23" i="11" s="1"/>
  <c r="X24" i="11" s="1"/>
  <c r="X126" i="11" s="1"/>
  <c r="V14" i="11"/>
  <c r="V22" i="11" s="1"/>
  <c r="V23" i="11" s="1"/>
  <c r="V24" i="11" s="1"/>
  <c r="V126" i="11" s="1"/>
  <c r="T14" i="11"/>
  <c r="T22" i="11" s="1"/>
  <c r="T23" i="11" s="1"/>
  <c r="T24" i="11" s="1"/>
  <c r="T126" i="11" s="1"/>
  <c r="R14" i="11"/>
  <c r="P14" i="11"/>
  <c r="N14" i="11"/>
  <c r="N22" i="11" s="1"/>
  <c r="N23" i="11" s="1"/>
  <c r="N24" i="11" s="1"/>
  <c r="N126" i="11" s="1"/>
  <c r="L14" i="11"/>
  <c r="J14" i="11"/>
  <c r="AI13" i="11"/>
  <c r="AJ13" i="11" s="1"/>
  <c r="AJ12" i="11"/>
  <c r="AI12" i="11"/>
  <c r="AI11" i="11"/>
  <c r="AJ11" i="11" s="1"/>
  <c r="AI10" i="11"/>
  <c r="AJ10" i="11" s="1"/>
  <c r="AI115" i="11" l="1"/>
  <c r="AJ115" i="11" s="1"/>
  <c r="AJ98" i="11"/>
  <c r="AF125" i="11"/>
  <c r="L125" i="11"/>
  <c r="AJ123" i="11"/>
  <c r="T125" i="11"/>
  <c r="V125" i="11"/>
  <c r="AH125" i="11"/>
  <c r="AH126" i="11" s="1"/>
  <c r="AB125" i="11"/>
  <c r="AJ43" i="11"/>
  <c r="AJ29" i="11"/>
  <c r="AI22" i="11"/>
  <c r="AJ89" i="11"/>
  <c r="AJ102" i="11"/>
  <c r="AJ107" i="11" s="1"/>
  <c r="AI62" i="11"/>
  <c r="AJ119" i="11"/>
  <c r="AJ19" i="9"/>
  <c r="AJ22" i="11" l="1"/>
  <c r="AJ62" i="11"/>
  <c r="AI81" i="11"/>
  <c r="D26" i="5"/>
  <c r="D27" i="5"/>
  <c r="AI32" i="9"/>
  <c r="C27" i="5"/>
  <c r="AJ81" i="11" l="1"/>
  <c r="AI29" i="9"/>
  <c r="AI22" i="9"/>
  <c r="AJ124" i="9"/>
  <c r="AH123" i="9"/>
  <c r="AF123" i="9"/>
  <c r="AD123" i="9"/>
  <c r="AB123" i="9"/>
  <c r="Z123" i="9"/>
  <c r="X123" i="9"/>
  <c r="V123" i="9"/>
  <c r="T123" i="9"/>
  <c r="R123" i="9"/>
  <c r="P123" i="9"/>
  <c r="N123" i="9"/>
  <c r="L123" i="9"/>
  <c r="J123" i="9"/>
  <c r="AI122" i="9"/>
  <c r="AJ122" i="9" s="1"/>
  <c r="AJ121" i="9"/>
  <c r="AJ120" i="9"/>
  <c r="AI120" i="9"/>
  <c r="AJ119" i="9"/>
  <c r="AI119" i="9"/>
  <c r="AI123" i="9" s="1"/>
  <c r="AJ118" i="9"/>
  <c r="AJ117" i="9"/>
  <c r="AI114" i="9"/>
  <c r="AJ114" i="9" s="1"/>
  <c r="AH114" i="9"/>
  <c r="AF114" i="9"/>
  <c r="AD114" i="9"/>
  <c r="AB114" i="9"/>
  <c r="Z114" i="9"/>
  <c r="X114" i="9"/>
  <c r="V114" i="9"/>
  <c r="T114" i="9"/>
  <c r="R114" i="9"/>
  <c r="P114" i="9"/>
  <c r="N114" i="9"/>
  <c r="L114" i="9"/>
  <c r="J114" i="9"/>
  <c r="AJ113" i="9"/>
  <c r="AJ112" i="9"/>
  <c r="AJ111" i="9"/>
  <c r="AJ110" i="9"/>
  <c r="AJ109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AJ106" i="9"/>
  <c r="AJ105" i="9"/>
  <c r="AJ104" i="9"/>
  <c r="AJ103" i="9"/>
  <c r="AJ102" i="9"/>
  <c r="AI102" i="9"/>
  <c r="AI107" i="9" s="1"/>
  <c r="AJ101" i="9"/>
  <c r="AJ100" i="9"/>
  <c r="AJ107" i="9" s="1"/>
  <c r="AH98" i="9"/>
  <c r="AH115" i="9" s="1"/>
  <c r="AB98" i="9"/>
  <c r="AB115" i="9" s="1"/>
  <c r="R98" i="9"/>
  <c r="R115" i="9" s="1"/>
  <c r="L98" i="9"/>
  <c r="L115" i="9" s="1"/>
  <c r="AI97" i="9"/>
  <c r="AJ97" i="9" s="1"/>
  <c r="AH97" i="9"/>
  <c r="AF97" i="9"/>
  <c r="AF98" i="9" s="1"/>
  <c r="AF115" i="9" s="1"/>
  <c r="AD97" i="9"/>
  <c r="AB97" i="9"/>
  <c r="Z97" i="9"/>
  <c r="X97" i="9"/>
  <c r="V97" i="9"/>
  <c r="T97" i="9"/>
  <c r="R97" i="9"/>
  <c r="P97" i="9"/>
  <c r="N97" i="9"/>
  <c r="L97" i="9"/>
  <c r="J97" i="9"/>
  <c r="AJ96" i="9"/>
  <c r="AJ95" i="9"/>
  <c r="AJ94" i="9"/>
  <c r="AJ93" i="9"/>
  <c r="AJ92" i="9"/>
  <c r="AJ91" i="9"/>
  <c r="AI89" i="9"/>
  <c r="AJ89" i="9" s="1"/>
  <c r="AH89" i="9"/>
  <c r="AF89" i="9"/>
  <c r="AD89" i="9"/>
  <c r="AD98" i="9" s="1"/>
  <c r="AD115" i="9" s="1"/>
  <c r="AB89" i="9"/>
  <c r="Z89" i="9"/>
  <c r="Z98" i="9" s="1"/>
  <c r="Z115" i="9" s="1"/>
  <c r="X89" i="9"/>
  <c r="X98" i="9" s="1"/>
  <c r="X115" i="9" s="1"/>
  <c r="V89" i="9"/>
  <c r="V98" i="9" s="1"/>
  <c r="V115" i="9" s="1"/>
  <c r="T89" i="9"/>
  <c r="T98" i="9" s="1"/>
  <c r="T115" i="9" s="1"/>
  <c r="R89" i="9"/>
  <c r="P89" i="9"/>
  <c r="P98" i="9" s="1"/>
  <c r="P115" i="9" s="1"/>
  <c r="N89" i="9"/>
  <c r="N98" i="9" s="1"/>
  <c r="N115" i="9" s="1"/>
  <c r="L89" i="9"/>
  <c r="J89" i="9"/>
  <c r="J98" i="9" s="1"/>
  <c r="J115" i="9" s="1"/>
  <c r="AJ88" i="9"/>
  <c r="AJ87" i="9"/>
  <c r="AI86" i="9"/>
  <c r="AJ86" i="9" s="1"/>
  <c r="AJ85" i="9"/>
  <c r="AI85" i="9"/>
  <c r="AH81" i="9"/>
  <c r="AF81" i="9"/>
  <c r="AB81" i="9"/>
  <c r="R81" i="9"/>
  <c r="P81" i="9"/>
  <c r="L81" i="9"/>
  <c r="AI80" i="9"/>
  <c r="AJ80" i="9" s="1"/>
  <c r="AJ79" i="9"/>
  <c r="AJ78" i="9"/>
  <c r="AH77" i="9"/>
  <c r="AF77" i="9"/>
  <c r="AD77" i="9"/>
  <c r="AB77" i="9"/>
  <c r="Z77" i="9"/>
  <c r="X77" i="9"/>
  <c r="V77" i="9"/>
  <c r="T77" i="9"/>
  <c r="R77" i="9"/>
  <c r="P77" i="9"/>
  <c r="N77" i="9"/>
  <c r="L77" i="9"/>
  <c r="J77" i="9"/>
  <c r="AJ76" i="9"/>
  <c r="AJ75" i="9"/>
  <c r="AJ74" i="9"/>
  <c r="AJ73" i="9"/>
  <c r="AJ72" i="9"/>
  <c r="AJ70" i="9"/>
  <c r="AJ69" i="9"/>
  <c r="AJ68" i="9"/>
  <c r="AJ67" i="9"/>
  <c r="AJ66" i="9"/>
  <c r="AJ65" i="9"/>
  <c r="AJ64" i="9"/>
  <c r="AI63" i="9"/>
  <c r="AJ63" i="9" s="1"/>
  <c r="AH62" i="9"/>
  <c r="AF62" i="9"/>
  <c r="AD62" i="9"/>
  <c r="AD81" i="9" s="1"/>
  <c r="AB62" i="9"/>
  <c r="Z62" i="9"/>
  <c r="Z81" i="9" s="1"/>
  <c r="X62" i="9"/>
  <c r="X81" i="9" s="1"/>
  <c r="V62" i="9"/>
  <c r="V81" i="9" s="1"/>
  <c r="T62" i="9"/>
  <c r="T81" i="9" s="1"/>
  <c r="R62" i="9"/>
  <c r="P62" i="9"/>
  <c r="N62" i="9"/>
  <c r="N81" i="9" s="1"/>
  <c r="L62" i="9"/>
  <c r="J62" i="9"/>
  <c r="J81" i="9" s="1"/>
  <c r="AJ61" i="9"/>
  <c r="AI61" i="9"/>
  <c r="AI60" i="9"/>
  <c r="AJ60" i="9" s="1"/>
  <c r="AJ59" i="9"/>
  <c r="AI58" i="9"/>
  <c r="AJ58" i="9" s="1"/>
  <c r="AI57" i="9"/>
  <c r="AJ57" i="9" s="1"/>
  <c r="AJ56" i="9"/>
  <c r="AJ55" i="9"/>
  <c r="AJ54" i="9"/>
  <c r="AJ52" i="9"/>
  <c r="AF52" i="9"/>
  <c r="AD52" i="9"/>
  <c r="AB52" i="9"/>
  <c r="Z52" i="9"/>
  <c r="X52" i="9"/>
  <c r="V52" i="9"/>
  <c r="T52" i="9"/>
  <c r="R52" i="9"/>
  <c r="P52" i="9"/>
  <c r="N52" i="9"/>
  <c r="L52" i="9"/>
  <c r="J52" i="9"/>
  <c r="AJ51" i="9"/>
  <c r="AJ50" i="9"/>
  <c r="AI48" i="9"/>
  <c r="AJ48" i="9" s="1"/>
  <c r="AH48" i="9"/>
  <c r="AB48" i="9"/>
  <c r="AB125" i="9" s="1"/>
  <c r="Z48" i="9"/>
  <c r="Z125" i="9" s="1"/>
  <c r="T48" i="9"/>
  <c r="T125" i="9" s="1"/>
  <c r="L48" i="9"/>
  <c r="L125" i="9" s="1"/>
  <c r="J48" i="9"/>
  <c r="AJ47" i="9"/>
  <c r="AJ46" i="9"/>
  <c r="AJ45" i="9"/>
  <c r="AJ44" i="9"/>
  <c r="AJ43" i="9"/>
  <c r="AI43" i="9"/>
  <c r="AI42" i="9"/>
  <c r="AH41" i="9"/>
  <c r="AF41" i="9"/>
  <c r="AF48" i="9" s="1"/>
  <c r="AF125" i="9" s="1"/>
  <c r="AD41" i="9"/>
  <c r="AD48" i="9" s="1"/>
  <c r="AB41" i="9"/>
  <c r="Z41" i="9"/>
  <c r="X41" i="9"/>
  <c r="X48" i="9" s="1"/>
  <c r="X125" i="9" s="1"/>
  <c r="V41" i="9"/>
  <c r="V48" i="9" s="1"/>
  <c r="V125" i="9" s="1"/>
  <c r="T41" i="9"/>
  <c r="R41" i="9"/>
  <c r="R48" i="9" s="1"/>
  <c r="P41" i="9"/>
  <c r="P48" i="9" s="1"/>
  <c r="N41" i="9"/>
  <c r="N48" i="9" s="1"/>
  <c r="L41" i="9"/>
  <c r="J41" i="9"/>
  <c r="AJ40" i="9"/>
  <c r="AI40" i="9"/>
  <c r="AI39" i="9"/>
  <c r="AJ39" i="9" s="1"/>
  <c r="AI38" i="9"/>
  <c r="AJ38" i="9" s="1"/>
  <c r="AJ36" i="9"/>
  <c r="AI36" i="9"/>
  <c r="AJ34" i="9"/>
  <c r="AI33" i="9"/>
  <c r="AJ33" i="9" s="1"/>
  <c r="AJ31" i="9"/>
  <c r="AI31" i="9"/>
  <c r="AJ30" i="9"/>
  <c r="AI30" i="9"/>
  <c r="AI24" i="9"/>
  <c r="AJ24" i="9" s="1"/>
  <c r="AI23" i="9"/>
  <c r="AJ23" i="9" s="1"/>
  <c r="AH22" i="9"/>
  <c r="AB22" i="9"/>
  <c r="AB23" i="9" s="1"/>
  <c r="AB24" i="9" s="1"/>
  <c r="AB126" i="9" s="1"/>
  <c r="Z22" i="9"/>
  <c r="Z23" i="9" s="1"/>
  <c r="Z24" i="9" s="1"/>
  <c r="Z126" i="9" s="1"/>
  <c r="V22" i="9"/>
  <c r="V23" i="9" s="1"/>
  <c r="V24" i="9" s="1"/>
  <c r="V126" i="9" s="1"/>
  <c r="L22" i="9"/>
  <c r="L23" i="9" s="1"/>
  <c r="L24" i="9" s="1"/>
  <c r="L126" i="9" s="1"/>
  <c r="J22" i="9"/>
  <c r="J23" i="9" s="1"/>
  <c r="J24" i="9" s="1"/>
  <c r="J126" i="9" s="1"/>
  <c r="AI21" i="9"/>
  <c r="AJ20" i="9"/>
  <c r="AJ18" i="9"/>
  <c r="AI18" i="9"/>
  <c r="AI17" i="9"/>
  <c r="AJ17" i="9" s="1"/>
  <c r="AI16" i="9"/>
  <c r="AJ16" i="9" s="1"/>
  <c r="AJ15" i="9"/>
  <c r="AI15" i="9"/>
  <c r="AI14" i="9"/>
  <c r="AJ14" i="9" s="1"/>
  <c r="AF14" i="9"/>
  <c r="AF22" i="9" s="1"/>
  <c r="AF23" i="9" s="1"/>
  <c r="AF24" i="9" s="1"/>
  <c r="AF126" i="9" s="1"/>
  <c r="AD14" i="9"/>
  <c r="AD22" i="9" s="1"/>
  <c r="AD23" i="9" s="1"/>
  <c r="AD24" i="9" s="1"/>
  <c r="AD126" i="9" s="1"/>
  <c r="AB14" i="9"/>
  <c r="Z14" i="9"/>
  <c r="X14" i="9"/>
  <c r="X22" i="9" s="1"/>
  <c r="X23" i="9" s="1"/>
  <c r="X24" i="9" s="1"/>
  <c r="X126" i="9" s="1"/>
  <c r="V14" i="9"/>
  <c r="T14" i="9"/>
  <c r="T22" i="9" s="1"/>
  <c r="T23" i="9" s="1"/>
  <c r="T24" i="9" s="1"/>
  <c r="T126" i="9" s="1"/>
  <c r="R14" i="9"/>
  <c r="R22" i="9" s="1"/>
  <c r="R23" i="9" s="1"/>
  <c r="R24" i="9" s="1"/>
  <c r="R126" i="9" s="1"/>
  <c r="P14" i="9"/>
  <c r="P22" i="9" s="1"/>
  <c r="P23" i="9" s="1"/>
  <c r="P24" i="9" s="1"/>
  <c r="P126" i="9" s="1"/>
  <c r="N14" i="9"/>
  <c r="N22" i="9" s="1"/>
  <c r="N23" i="9" s="1"/>
  <c r="N24" i="9" s="1"/>
  <c r="N126" i="9" s="1"/>
  <c r="L14" i="9"/>
  <c r="J14" i="9"/>
  <c r="AJ13" i="9"/>
  <c r="AI13" i="9"/>
  <c r="AI12" i="9"/>
  <c r="AJ12" i="9" s="1"/>
  <c r="AI11" i="9"/>
  <c r="AJ11" i="9" s="1"/>
  <c r="AJ10" i="9"/>
  <c r="AI10" i="9"/>
  <c r="AI98" i="9" l="1"/>
  <c r="AI115" i="9" s="1"/>
  <c r="AJ115" i="9" s="1"/>
  <c r="AJ22" i="9"/>
  <c r="AJ29" i="9"/>
  <c r="AJ123" i="9"/>
  <c r="N125" i="9"/>
  <c r="AD125" i="9"/>
  <c r="P125" i="9"/>
  <c r="R125" i="9"/>
  <c r="J125" i="9"/>
  <c r="AH125" i="9"/>
  <c r="AH126" i="9" s="1"/>
  <c r="AJ21" i="9"/>
  <c r="AI62" i="9"/>
  <c r="AI77" i="9"/>
  <c r="AJ77" i="9" s="1"/>
  <c r="E12" i="5"/>
  <c r="AJ98" i="9" l="1"/>
  <c r="AI81" i="9"/>
  <c r="AJ81" i="9" s="1"/>
  <c r="AJ62" i="9"/>
  <c r="F37" i="8"/>
  <c r="F32" i="8" l="1"/>
  <c r="F29" i="8"/>
  <c r="F26" i="8"/>
  <c r="F23" i="8"/>
  <c r="F20" i="8" l="1"/>
  <c r="F17" i="8"/>
  <c r="F12" i="8"/>
  <c r="F7" i="8"/>
  <c r="AC10" i="6" l="1"/>
  <c r="AE9" i="6"/>
  <c r="AD20" i="6"/>
  <c r="AD25" i="6" s="1"/>
  <c r="AD10" i="6"/>
  <c r="AC30" i="3"/>
  <c r="AD26" i="6" l="1"/>
  <c r="AD19" i="3"/>
  <c r="AD18" i="3"/>
  <c r="AD17" i="3"/>
  <c r="AD37" i="3"/>
  <c r="AB42" i="3" l="1"/>
  <c r="AB41" i="3"/>
  <c r="AB44" i="3" s="1"/>
  <c r="AB34" i="3"/>
  <c r="AB33" i="3"/>
  <c r="AB29" i="3"/>
  <c r="AB30" i="3" s="1"/>
  <c r="AB21" i="3"/>
  <c r="AB14" i="3"/>
  <c r="AB13" i="3"/>
  <c r="AB12" i="3"/>
  <c r="E6" i="5"/>
  <c r="AD24" i="6"/>
  <c r="AA35" i="7"/>
  <c r="AA30" i="7"/>
  <c r="AA29" i="7"/>
  <c r="AA23" i="7"/>
  <c r="AA9" i="7"/>
  <c r="AC24" i="6"/>
  <c r="AC20" i="6"/>
  <c r="AC25" i="6" s="1"/>
  <c r="AB38" i="3" l="1"/>
  <c r="AB22" i="3"/>
  <c r="AB45" i="3" s="1"/>
  <c r="AB46" i="3" s="1"/>
  <c r="AA49" i="7"/>
  <c r="AA50" i="7" s="1"/>
  <c r="E21" i="5"/>
  <c r="AE23" i="6"/>
  <c r="AC7" i="7"/>
  <c r="AC8" i="7"/>
  <c r="C9" i="7"/>
  <c r="E9" i="7"/>
  <c r="G9" i="7"/>
  <c r="I9" i="7"/>
  <c r="K9" i="7"/>
  <c r="M9" i="7"/>
  <c r="O9" i="7"/>
  <c r="Q9" i="7"/>
  <c r="S9" i="7"/>
  <c r="U9" i="7"/>
  <c r="W9" i="7"/>
  <c r="Y9" i="7"/>
  <c r="AB9" i="7"/>
  <c r="AC12" i="7"/>
  <c r="AC15" i="7"/>
  <c r="AC16" i="7"/>
  <c r="AC17" i="7"/>
  <c r="AC18" i="7"/>
  <c r="AC19" i="7"/>
  <c r="AC20" i="7"/>
  <c r="AC21" i="7"/>
  <c r="AC22" i="7"/>
  <c r="C23" i="7"/>
  <c r="E23" i="7"/>
  <c r="G23" i="7"/>
  <c r="G49" i="7" s="1"/>
  <c r="G50" i="7" s="1"/>
  <c r="I23" i="7"/>
  <c r="I49" i="7" s="1"/>
  <c r="K23" i="7"/>
  <c r="K49" i="7" s="1"/>
  <c r="K50" i="7" s="1"/>
  <c r="M23" i="7"/>
  <c r="O23" i="7"/>
  <c r="Q23" i="7"/>
  <c r="S23" i="7"/>
  <c r="U23" i="7"/>
  <c r="U49" i="7" s="1"/>
  <c r="U50" i="7" s="1"/>
  <c r="W23" i="7"/>
  <c r="W49" i="7" s="1"/>
  <c r="W50" i="7" s="1"/>
  <c r="Y23" i="7"/>
  <c r="AC25" i="7"/>
  <c r="AC26" i="7"/>
  <c r="AC27" i="7"/>
  <c r="AC28" i="7"/>
  <c r="C29" i="7"/>
  <c r="E29" i="7"/>
  <c r="G29" i="7"/>
  <c r="I29" i="7"/>
  <c r="K29" i="7"/>
  <c r="M29" i="7"/>
  <c r="O29" i="7"/>
  <c r="Q29" i="7"/>
  <c r="S29" i="7"/>
  <c r="U29" i="7"/>
  <c r="W29" i="7"/>
  <c r="Y29" i="7"/>
  <c r="AB29" i="7"/>
  <c r="AC32" i="7"/>
  <c r="AC33" i="7"/>
  <c r="AC34" i="7"/>
  <c r="C35" i="7"/>
  <c r="C49" i="7" s="1"/>
  <c r="C50" i="7" s="1"/>
  <c r="E35" i="7"/>
  <c r="E49" i="7" s="1"/>
  <c r="E50" i="7" s="1"/>
  <c r="G35" i="7"/>
  <c r="I35" i="7"/>
  <c r="K35" i="7"/>
  <c r="M35" i="7"/>
  <c r="O35" i="7"/>
  <c r="O49" i="7" s="1"/>
  <c r="O50" i="7" s="1"/>
  <c r="Q35" i="7"/>
  <c r="S35" i="7"/>
  <c r="U35" i="7"/>
  <c r="W35" i="7"/>
  <c r="Y35" i="7"/>
  <c r="AB35" i="7"/>
  <c r="M49" i="7"/>
  <c r="M50" i="7" s="1"/>
  <c r="S49" i="7"/>
  <c r="S50" i="7" s="1"/>
  <c r="Y49" i="7"/>
  <c r="Y50" i="7" s="1"/>
  <c r="AE7" i="6"/>
  <c r="AE8" i="6"/>
  <c r="AE13" i="6"/>
  <c r="AE14" i="6"/>
  <c r="AE15" i="6"/>
  <c r="AE16" i="6"/>
  <c r="AE17" i="6"/>
  <c r="AE18" i="6"/>
  <c r="AE19" i="6"/>
  <c r="E20" i="6"/>
  <c r="G20" i="6"/>
  <c r="I20" i="6"/>
  <c r="K20" i="6"/>
  <c r="M20" i="6"/>
  <c r="O20" i="6"/>
  <c r="Q20" i="6"/>
  <c r="S20" i="6"/>
  <c r="U20" i="6"/>
  <c r="W20" i="6"/>
  <c r="Y20" i="6"/>
  <c r="AA20" i="6"/>
  <c r="AE22" i="6"/>
  <c r="E24" i="6"/>
  <c r="G24" i="6"/>
  <c r="I24" i="6"/>
  <c r="K24" i="6"/>
  <c r="M24" i="6"/>
  <c r="O24" i="6"/>
  <c r="Q24" i="6"/>
  <c r="S24" i="6"/>
  <c r="U24" i="6"/>
  <c r="W24" i="6"/>
  <c r="Y24" i="6"/>
  <c r="AA24" i="6"/>
  <c r="Q49" i="7" l="1"/>
  <c r="Q50" i="7" s="1"/>
  <c r="AE20" i="6"/>
  <c r="AC9" i="7"/>
  <c r="I50" i="7"/>
  <c r="AC26" i="6"/>
  <c r="AC35" i="7"/>
  <c r="AE10" i="6"/>
  <c r="AC30" i="7"/>
  <c r="AE24" i="6"/>
  <c r="C28" i="5"/>
  <c r="D28" i="5" s="1"/>
  <c r="C26" i="5"/>
  <c r="E34" i="5"/>
  <c r="AC14" i="7" s="1"/>
  <c r="E33" i="5"/>
  <c r="E17" i="5"/>
  <c r="E19" i="5" s="1"/>
  <c r="E11" i="5"/>
  <c r="E9" i="5"/>
  <c r="E7" i="5"/>
  <c r="AA46" i="3"/>
  <c r="Y46" i="3"/>
  <c r="W46" i="3"/>
  <c r="U46" i="3"/>
  <c r="S46" i="3"/>
  <c r="Q46" i="3"/>
  <c r="O46" i="3"/>
  <c r="M46" i="3"/>
  <c r="K46" i="3"/>
  <c r="I46" i="3"/>
  <c r="G46" i="3"/>
  <c r="E46" i="3"/>
  <c r="AD7" i="3"/>
  <c r="AJ32" i="9" l="1"/>
  <c r="AI35" i="9"/>
  <c r="AC13" i="7"/>
  <c r="AB23" i="7"/>
  <c r="AE25" i="6"/>
  <c r="AE26" i="6" s="1"/>
  <c r="AC29" i="7"/>
  <c r="E22" i="5"/>
  <c r="E10" i="5" s="1"/>
  <c r="AI37" i="11" s="1"/>
  <c r="E35" i="5"/>
  <c r="D29" i="5"/>
  <c r="AA10" i="4"/>
  <c r="AA11" i="4" s="1"/>
  <c r="Y10" i="4"/>
  <c r="Y11" i="4" s="1"/>
  <c r="W10" i="4"/>
  <c r="W11" i="4" s="1"/>
  <c r="U10" i="4"/>
  <c r="U11" i="4" s="1"/>
  <c r="S10" i="4"/>
  <c r="S11" i="4" s="1"/>
  <c r="Q10" i="4"/>
  <c r="Q11" i="4" s="1"/>
  <c r="O10" i="4"/>
  <c r="O11" i="4" s="1"/>
  <c r="M10" i="4"/>
  <c r="M11" i="4" s="1"/>
  <c r="K10" i="4"/>
  <c r="K11" i="4" s="1"/>
  <c r="I10" i="4"/>
  <c r="I11" i="4" s="1"/>
  <c r="G10" i="4"/>
  <c r="G11" i="4" s="1"/>
  <c r="E10" i="4"/>
  <c r="E11" i="4" s="1"/>
  <c r="AC9" i="4"/>
  <c r="AD9" i="4" s="1"/>
  <c r="AE9" i="4" s="1"/>
  <c r="AC8" i="4"/>
  <c r="AE8" i="4" s="1"/>
  <c r="AC7" i="4"/>
  <c r="AE7" i="4" s="1"/>
  <c r="AD6" i="4"/>
  <c r="AE6" i="4" s="1"/>
  <c r="AA44" i="3"/>
  <c r="AA45" i="3" s="1"/>
  <c r="Y44" i="3"/>
  <c r="Y45" i="3" s="1"/>
  <c r="W44" i="3"/>
  <c r="W45" i="3" s="1"/>
  <c r="U44" i="3"/>
  <c r="U45" i="3" s="1"/>
  <c r="S44" i="3"/>
  <c r="S45" i="3" s="1"/>
  <c r="Q44" i="3"/>
  <c r="Q45" i="3" s="1"/>
  <c r="O44" i="3"/>
  <c r="O45" i="3" s="1"/>
  <c r="M44" i="3"/>
  <c r="M45" i="3" s="1"/>
  <c r="K44" i="3"/>
  <c r="K45" i="3" s="1"/>
  <c r="I44" i="3"/>
  <c r="I45" i="3" s="1"/>
  <c r="G44" i="3"/>
  <c r="G45" i="3" s="1"/>
  <c r="E44" i="3"/>
  <c r="E45" i="3" s="1"/>
  <c r="AC42" i="3"/>
  <c r="AD42" i="3" s="1"/>
  <c r="AA38" i="3"/>
  <c r="Y38" i="3"/>
  <c r="W38" i="3"/>
  <c r="U38" i="3"/>
  <c r="S38" i="3"/>
  <c r="Q38" i="3"/>
  <c r="O38" i="3"/>
  <c r="M38" i="3"/>
  <c r="K38" i="3"/>
  <c r="I38" i="3"/>
  <c r="G38" i="3"/>
  <c r="E38" i="3"/>
  <c r="AD36" i="3"/>
  <c r="AD35" i="3"/>
  <c r="AC34" i="3"/>
  <c r="AD34" i="3" s="1"/>
  <c r="AC33" i="3"/>
  <c r="AA30" i="3"/>
  <c r="Y30" i="3"/>
  <c r="W30" i="3"/>
  <c r="U30" i="3"/>
  <c r="S30" i="3"/>
  <c r="Q30" i="3"/>
  <c r="O30" i="3"/>
  <c r="M30" i="3"/>
  <c r="K30" i="3"/>
  <c r="I30" i="3"/>
  <c r="G30" i="3"/>
  <c r="E30" i="3"/>
  <c r="AD28" i="3"/>
  <c r="AD27" i="3"/>
  <c r="AD26" i="3"/>
  <c r="AA22" i="3"/>
  <c r="Y22" i="3"/>
  <c r="W22" i="3"/>
  <c r="U22" i="3"/>
  <c r="S22" i="3"/>
  <c r="Q22" i="3"/>
  <c r="O22" i="3"/>
  <c r="M22" i="3"/>
  <c r="K22" i="3"/>
  <c r="I22" i="3"/>
  <c r="G22" i="3"/>
  <c r="E22" i="3"/>
  <c r="AC21" i="3"/>
  <c r="AD21" i="3" s="1"/>
  <c r="AD20" i="3"/>
  <c r="AD16" i="3"/>
  <c r="AD15" i="3"/>
  <c r="AC14" i="3"/>
  <c r="AD14" i="3" s="1"/>
  <c r="AC13" i="3"/>
  <c r="AD13" i="3" s="1"/>
  <c r="AC12" i="3"/>
  <c r="AC22" i="3" s="1"/>
  <c r="AD10" i="3"/>
  <c r="AC38" i="3" l="1"/>
  <c r="AD38" i="3" s="1"/>
  <c r="AJ37" i="11"/>
  <c r="AI41" i="11"/>
  <c r="E13" i="5"/>
  <c r="AI37" i="9"/>
  <c r="AJ37" i="9" s="1"/>
  <c r="AJ35" i="9"/>
  <c r="AC23" i="7"/>
  <c r="AB49" i="7"/>
  <c r="AB50" i="7" s="1"/>
  <c r="AC50" i="7" s="1"/>
  <c r="AD12" i="3"/>
  <c r="AC41" i="3"/>
  <c r="AD33" i="3"/>
  <c r="AD30" i="3"/>
  <c r="AD29" i="3"/>
  <c r="AD11" i="3"/>
  <c r="AD25" i="3"/>
  <c r="AD41" i="3" l="1"/>
  <c r="AC44" i="3"/>
  <c r="AC45" i="3" s="1"/>
  <c r="AC46" i="3" s="1"/>
  <c r="AJ41" i="11"/>
  <c r="AI125" i="11"/>
  <c r="AI41" i="9"/>
  <c r="AJ41" i="9" s="1"/>
  <c r="AC49" i="7"/>
  <c r="AD44" i="3"/>
  <c r="AD22" i="3"/>
  <c r="AJ125" i="11" l="1"/>
  <c r="AI126" i="11"/>
  <c r="AJ126" i="11" s="1"/>
  <c r="AI125" i="9"/>
  <c r="AI126" i="9" s="1"/>
  <c r="AJ126" i="9" s="1"/>
  <c r="AD46" i="3"/>
  <c r="AD45" i="3"/>
  <c r="AJ12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GMCSD2</author>
  </authors>
  <commentList>
    <comment ref="C7" authorId="0" shapeId="0" xr:uid="{46E6A988-7032-45A2-B46B-4AD5CA1C63E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1" authorId="0" shapeId="0" xr:uid="{9E3D5AAD-28C7-4DD3-AB89-D9D8CAE8EB41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7" authorId="0" shapeId="0" xr:uid="{F2F4D987-6629-4124-9658-ABC0DF587C12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D17" authorId="0" shapeId="0" xr:uid="{C1F5B7B1-D8BB-4E75-BC6A-705B3B5FA6F4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
</t>
        </r>
      </text>
    </comment>
    <comment ref="C18" authorId="0" shapeId="0" xr:uid="{1054B909-F97B-44CD-8DB5-D0635306022F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26" authorId="0" shapeId="0" xr:uid="{D90B9F64-D61D-4AFB-A5DA-91275CCCDA3A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B26" authorId="0" shapeId="0" xr:uid="{D35B88FD-6B97-443A-8943-71084A04D5BC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E26" authorId="0" shapeId="0" xr:uid="{A68F8AAE-59D0-4AC4-9699-93985D53298D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
</t>
        </r>
      </text>
    </comment>
    <comment ref="A28" authorId="0" shapeId="0" xr:uid="{0CBE1AFF-26E8-43DF-B1F0-B219F3FBB8F8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B28" authorId="0" shapeId="0" xr:uid="{82957392-753A-491F-9595-7F83589A8736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D30" authorId="0" shapeId="0" xr:uid="{544FC8C1-E5CD-410A-996F-A8E933A27176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GMCSD2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D1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
</t>
        </r>
      </text>
    </comment>
    <comment ref="C1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2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B2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28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B28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</commentList>
</comments>
</file>

<file path=xl/sharedStrings.xml><?xml version="1.0" encoding="utf-8"?>
<sst xmlns="http://schemas.openxmlformats.org/spreadsheetml/2006/main" count="577" uniqueCount="319">
  <si>
    <t>TOTAL</t>
  </si>
  <si>
    <t>Jul 18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</si>
  <si>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</si>
  <si>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</si>
  <si>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</si>
  <si>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</si>
  <si>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</si>
  <si>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</si>
  <si>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</si>
  <si>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</si>
  <si>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</si>
  <si>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</si>
  <si>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</si>
  <si>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Ordinary Income/Expense</t>
  </si>
  <si>
    <t>Income</t>
  </si>
  <si>
    <t>6200 · INCOME</t>
  </si>
  <si>
    <t>6201 · Water &amp; Sewer Service Fees</t>
  </si>
  <si>
    <t>6201-1 · Water &amp; Sewer - Connected</t>
  </si>
  <si>
    <t>6201-2 · Water &amp; Sewer - Standby</t>
  </si>
  <si>
    <t>6201-3 · W&amp;S- Commercial-Connected</t>
  </si>
  <si>
    <t>6201-4 · W&amp;S- Commerical Standby</t>
  </si>
  <si>
    <t>Total 6201 · Water &amp; Sewer Service Fees</t>
  </si>
  <si>
    <t>6202 · Interest &amp; Late Charges</t>
  </si>
  <si>
    <t>6203 · ADMIN FEE - FIRE</t>
  </si>
  <si>
    <t>6204 · Interest Charges</t>
  </si>
  <si>
    <t>6205 · Late Charges</t>
  </si>
  <si>
    <t>6206 · Miscellaneous Charges</t>
  </si>
  <si>
    <t>6207 · Interest Income - Investments</t>
  </si>
  <si>
    <t>Total 6200 · INCOME</t>
  </si>
  <si>
    <t>Total Income</t>
  </si>
  <si>
    <t>Gross Profit</t>
  </si>
  <si>
    <t>Expense</t>
  </si>
  <si>
    <t>7000 · PERSONNEL</t>
  </si>
  <si>
    <t>7001 · Salaries</t>
  </si>
  <si>
    <t>7001-1 · General Manager</t>
  </si>
  <si>
    <t>7001-10 · Fire Manager</t>
  </si>
  <si>
    <t>7001-11 · Fire Coordinator</t>
  </si>
  <si>
    <t>7001-2 · Administrative Manager</t>
  </si>
  <si>
    <t>7001-20 · Clerical Assistant</t>
  </si>
  <si>
    <t>7001-21 · Comptroller</t>
  </si>
  <si>
    <t>7001-4 · OPT 1 In Training.</t>
  </si>
  <si>
    <t>7001-5 · Utility Operator 2 PT</t>
  </si>
  <si>
    <t>7001-6 · Asst. General Mgr/ Lead OPT</t>
  </si>
  <si>
    <t>7001-8 · Emergency Phone Coverage</t>
  </si>
  <si>
    <t>7001-90 · Laborer</t>
  </si>
  <si>
    <t>Total 7001 · Salaries</t>
  </si>
  <si>
    <t>7010 · Payroll Expenses Dir Dep Fee</t>
  </si>
  <si>
    <t>7020 · Payroll Taxes</t>
  </si>
  <si>
    <t>7021 · Workers Compensation Insur.</t>
  </si>
  <si>
    <t>7035 · Flexible Compensation</t>
  </si>
  <si>
    <t>7036 · Employee Insurance</t>
  </si>
  <si>
    <t>7042 · TRAINING</t>
  </si>
  <si>
    <t>Total 7000 · PERSONNEL</t>
  </si>
  <si>
    <t>7015 · DEPRECIATION EXPENSE</t>
  </si>
  <si>
    <t>7015-1 · Depreciation - Water</t>
  </si>
  <si>
    <t>7015-2 · Depreciation - Sewer</t>
  </si>
  <si>
    <t>Total 7015 · DEPRECIATION EXPENSE</t>
  </si>
  <si>
    <t>7050 · SERVICES and SUPPLIES</t>
  </si>
  <si>
    <t>7045 · Water Licenses/Fees</t>
  </si>
  <si>
    <t>7046 · Sewer Licenses/Fees</t>
  </si>
  <si>
    <t>7047 · Insurance</t>
  </si>
  <si>
    <t>7048 · Rents &amp; Leases</t>
  </si>
  <si>
    <t>7048-1 · Storage Building Lease</t>
  </si>
  <si>
    <t>7048-2 · Rent  Admin.</t>
  </si>
  <si>
    <t>7048-3 · Storage Building Expenses</t>
  </si>
  <si>
    <t>7048 · Rents &amp; Leases - Other</t>
  </si>
  <si>
    <t>Total 7048 · Rents &amp; Leases</t>
  </si>
  <si>
    <t>7049 · Utilities</t>
  </si>
  <si>
    <t>7051 · Communications</t>
  </si>
  <si>
    <t>7054 · Miscellaneous</t>
  </si>
  <si>
    <t>7056 · Publications</t>
  </si>
  <si>
    <t>7057 · Memberships</t>
  </si>
  <si>
    <t>7058 · Bank charges</t>
  </si>
  <si>
    <t>7059 · Office Furniture &amp; Equipment</t>
  </si>
  <si>
    <t>7060 · Office Expense &amp; Supplies</t>
  </si>
  <si>
    <t>7061 · PROFESSIONAL Services</t>
  </si>
  <si>
    <t>7061-1 · Accounting</t>
  </si>
  <si>
    <t>7061-2 · Legal</t>
  </si>
  <si>
    <t>7061-3 · Audit</t>
  </si>
  <si>
    <t>7061-4 · Comptroller Consultant</t>
  </si>
  <si>
    <t>7061-5 · Professional Services - Other</t>
  </si>
  <si>
    <t>Total 7061 · PROFESSIONAL Services</t>
  </si>
  <si>
    <t>7062 · EQUIPMENT RENTAL</t>
  </si>
  <si>
    <t>7063 · HOA/CSD Fees</t>
  </si>
  <si>
    <t>7065 · Travel &amp; Accomodations</t>
  </si>
  <si>
    <t>Total 7050 · SERVICES and SUPPLIES</t>
  </si>
  <si>
    <t>7200-1 · MAINTENANCE</t>
  </si>
  <si>
    <t>7203 · Water Maintenance</t>
  </si>
  <si>
    <t>7203-1 · WATER PRODUCTION</t>
  </si>
  <si>
    <t>72031.1 · Wells</t>
  </si>
  <si>
    <t>72031.2 · Electric</t>
  </si>
  <si>
    <t>72031.3 · Testing</t>
  </si>
  <si>
    <t>72031.4 · Other - water production</t>
  </si>
  <si>
    <t>Total 7203-1 · WATER PRODUCTION</t>
  </si>
  <si>
    <t>7203-2 · WATER DISTRIBUTION</t>
  </si>
  <si>
    <t>72032.1 · Distribution - Pipes</t>
  </si>
  <si>
    <t>72032.2 · Booster Stations</t>
  </si>
  <si>
    <t>72032.3 · Electric</t>
  </si>
  <si>
    <t>72032.4 · Meter Maintenance</t>
  </si>
  <si>
    <t>72032.5 · Storage Tanks</t>
  </si>
  <si>
    <t>72032.6 · Other - water distribution</t>
  </si>
  <si>
    <t>72032.7 · Leachfield Electric</t>
  </si>
  <si>
    <t>Total 7203-2 · WATER DISTRIBUTION</t>
  </si>
  <si>
    <t>Total 7203 · Water Maintenance</t>
  </si>
  <si>
    <t>7209 · SEWER SYSTEM</t>
  </si>
  <si>
    <t>7209-2 · Disposal/Treatment</t>
  </si>
  <si>
    <t>7209-3 · Testing - sewer</t>
  </si>
  <si>
    <t>7209-4 · Septic tank maintenance</t>
  </si>
  <si>
    <t>7209-5 · Septic Pumping</t>
  </si>
  <si>
    <t>7209-6 · Sewer System - Other</t>
  </si>
  <si>
    <t>Total 7209 · SEWER SYSTEM</t>
  </si>
  <si>
    <t>7210 · GENERAL MAINTENANCE</t>
  </si>
  <si>
    <t>7202 · Maintenance-Structure &amp; Grounds</t>
  </si>
  <si>
    <t>7210-1 · Equipment &amp; Tools</t>
  </si>
  <si>
    <t>7210-2 · Auto Fuel &amp; Maintenance</t>
  </si>
  <si>
    <t>7210-4 · Miscellaneous</t>
  </si>
  <si>
    <t>7210-5 · Maintenance Supplies</t>
  </si>
  <si>
    <t>Total 7210 · GENERAL MAINTENANCE</t>
  </si>
  <si>
    <t>Total 7200-1 · MAINTENANCE</t>
  </si>
  <si>
    <t>8003 · ENGINEERING STUDIES</t>
  </si>
  <si>
    <t>8003-1 · General Engineering</t>
  </si>
  <si>
    <t>8003-10 · Master Plan</t>
  </si>
  <si>
    <t>8003-11 · Leachfield Studies</t>
  </si>
  <si>
    <t>8003-2 · Rate Study</t>
  </si>
  <si>
    <t>8003-3 · System Mapping</t>
  </si>
  <si>
    <t>8003-9 · Groundwater Management</t>
  </si>
  <si>
    <t>Total 8003 · ENGINEERING STUDIES</t>
  </si>
  <si>
    <t>8051 · Water &amp; Sewer Oper Contingency</t>
  </si>
  <si>
    <t>Total 7200 · Operating Expenses</t>
  </si>
  <si>
    <t>8500 · CAPITAL PROJECTS-WATER</t>
  </si>
  <si>
    <t>8528 · Vehicle &amp; Large Equipment - WTR</t>
  </si>
  <si>
    <t>8529 · Water Supply Prj - Well 33</t>
  </si>
  <si>
    <t>8533 · Distribution System Improvement</t>
  </si>
  <si>
    <t>8534 · Trailer Mounted Generator</t>
  </si>
  <si>
    <t>8535 · Well 29 Improvements</t>
  </si>
  <si>
    <t>8600 · Capital Improvement Cont. - WTR</t>
  </si>
  <si>
    <t>8700 · Fixed Asset Offset Account</t>
  </si>
  <si>
    <t>Total 8500 · CAPITAL PROJECTS-WATER</t>
  </si>
  <si>
    <t>8501 · CAPITAL PROJECTS-SEWER</t>
  </si>
  <si>
    <t>8523 · Falling Water Leachfield Proj</t>
  </si>
  <si>
    <t>8524 · Backup Leachfield</t>
  </si>
  <si>
    <t>8525 · Windsong Leach Field</t>
  </si>
  <si>
    <t>8536 · Vehicle &amp; Large Equipment - SWR</t>
  </si>
  <si>
    <t>8601 · Capital Improvement Cont. - SWR</t>
  </si>
  <si>
    <t>Total 8501 · CAPITAL PROJECTS-SEWER</t>
  </si>
  <si>
    <t>8800 · OPERATIONAL EXP- WTR RESERVE</t>
  </si>
  <si>
    <t>8800-1 · Rate Study</t>
  </si>
  <si>
    <t>8800-2 · System Development Charge Study</t>
  </si>
  <si>
    <t>8800-3 · Phase 1 of Meter Replacement</t>
  </si>
  <si>
    <t>8800-4 · Booster Station Maint.</t>
  </si>
  <si>
    <t>Total 8800 · OPERATIONAL EXP- WTR RESERVE</t>
  </si>
  <si>
    <t>8900 · OPERATIONAL EXP- SWR RESERVE</t>
  </si>
  <si>
    <t>8900-1 · Rate Study</t>
  </si>
  <si>
    <t>8900-2 · System Development Charge Study</t>
  </si>
  <si>
    <t>Total 8900 · OPERATIONAL EXP- SWR RESERVE</t>
  </si>
  <si>
    <t>Net Ordinary Income</t>
  </si>
  <si>
    <t>Other Income</t>
  </si>
  <si>
    <t>9200 · RESTRICTED INC. - Water &amp; Sewer</t>
  </si>
  <si>
    <t>9201 · Fee Income -Connection Fees</t>
  </si>
  <si>
    <t>9203 · Water consumption charges</t>
  </si>
  <si>
    <t>9204 · Interest income - Reserve</t>
  </si>
  <si>
    <t>Total 9200 · RESTRICTED INC. - Water &amp; Sewer</t>
  </si>
  <si>
    <t>Total Other Income</t>
  </si>
  <si>
    <t>Net Income</t>
  </si>
  <si>
    <t>Jul '19 - Jun 20</t>
  </si>
  <si>
    <t xml:space="preserve">Difference </t>
  </si>
  <si>
    <t>8527 Booster Station Upgrades</t>
  </si>
  <si>
    <t>(+) or (-)</t>
  </si>
  <si>
    <t>7200 · EXPENSES</t>
  </si>
  <si>
    <t xml:space="preserve">8537 . Well Abondonment </t>
  </si>
  <si>
    <t>Checking/Savings</t>
  </si>
  <si>
    <t>1003 · Plumas Checking - OPERATING</t>
  </si>
  <si>
    <t>1004 · Fidelity Investments</t>
  </si>
  <si>
    <t>Total Capital Expenses</t>
  </si>
  <si>
    <t>CAPITAL ASSESTS</t>
  </si>
  <si>
    <t>Gold Mountain CSD</t>
  </si>
  <si>
    <t>Wages Worksheet</t>
  </si>
  <si>
    <t>Position</t>
  </si>
  <si>
    <t>$/Hour</t>
  </si>
  <si>
    <t>Hours</t>
  </si>
  <si>
    <t>Total $</t>
  </si>
  <si>
    <t>General Manager</t>
  </si>
  <si>
    <t>Administrative Manager</t>
  </si>
  <si>
    <t>Clerical Assisstant</t>
  </si>
  <si>
    <t>Operator 2 PT</t>
  </si>
  <si>
    <t>see worksheet</t>
  </si>
  <si>
    <t>Fire Wage Worksheet</t>
  </si>
  <si>
    <t>Hours per year</t>
  </si>
  <si>
    <t>Wage per hour</t>
  </si>
  <si>
    <t>total</t>
  </si>
  <si>
    <t>hrs/pp</t>
  </si>
  <si>
    <t>Manager</t>
  </si>
  <si>
    <t>Coordinator</t>
  </si>
  <si>
    <t>On Call expense ( based on hourly wage)</t>
  </si>
  <si>
    <t>`</t>
  </si>
  <si>
    <t>Operator in Training</t>
  </si>
  <si>
    <t xml:space="preserve">Hourly Wage </t>
  </si>
  <si>
    <t xml:space="preserve">Administrative Manager </t>
  </si>
  <si>
    <t>Total Expense</t>
  </si>
  <si>
    <t>Total 9100 · Operational Reserve - Expenses</t>
  </si>
  <si>
    <t>9100-2 · Study Expanding QAV to Cert</t>
  </si>
  <si>
    <t>9100-1 · Fire Pipelines - Study</t>
  </si>
  <si>
    <t>9100 · Operational Reserve - Expenses</t>
  </si>
  <si>
    <t>Total 9000 · Capital Reserve - Expenses</t>
  </si>
  <si>
    <t>9000-7 · Fire Flow - Upgrade</t>
  </si>
  <si>
    <t>9000-6 · Future Hydrants</t>
  </si>
  <si>
    <t>9000-5 · Communications System - Upgrade</t>
  </si>
  <si>
    <t>9000-4 · Quick Attack Vehicle - Upgrades</t>
  </si>
  <si>
    <t>9000-3 · Fire Truck Connections BS 2 &amp; 6</t>
  </si>
  <si>
    <t>9000-2 · Water Tank Hydrant</t>
  </si>
  <si>
    <t>9000-1 · Community Bldg/Firehouse</t>
  </si>
  <si>
    <t>9000 · Capital Reserve - Expenses</t>
  </si>
  <si>
    <t>Total 1004 · Fidelity Investments</t>
  </si>
  <si>
    <t>1004 · Fidelity Investments - Other</t>
  </si>
  <si>
    <t>1003 · Reserve for Fuel Break Maint.</t>
  </si>
  <si>
    <t>1002 · Reserved for Annexation</t>
  </si>
  <si>
    <t>Total 8900 · Capital Projects</t>
  </si>
  <si>
    <t>8900-20 · Fuel Break Maintenance Reserve</t>
  </si>
  <si>
    <t>8900-2 · Fire Flow Infrastructure</t>
  </si>
  <si>
    <t>8900-1 · Quick Attack Vehicle Improve</t>
  </si>
  <si>
    <t>8900 · Capital Projects</t>
  </si>
  <si>
    <t>7500 · Operating Contingency</t>
  </si>
  <si>
    <t>Total 7250 · Special Projects</t>
  </si>
  <si>
    <t>7250-5 · Master Plan</t>
  </si>
  <si>
    <t>7250-4 · Fire Protection Consultant</t>
  </si>
  <si>
    <t>7250-2 · Hazardous Fuel Program</t>
  </si>
  <si>
    <t>7250-1 · Tatical Emergency Response Plan</t>
  </si>
  <si>
    <t>7250 · Special Projects</t>
  </si>
  <si>
    <t>Total 7000 · Expenditures</t>
  </si>
  <si>
    <t>7058 · Bank Charges</t>
  </si>
  <si>
    <t>7050 · Emergency Notification System</t>
  </si>
  <si>
    <t>7040 · Volunteer Fire Fighter Support</t>
  </si>
  <si>
    <t>7030 · Community Awareness &amp; Education</t>
  </si>
  <si>
    <t>7025 · Attack Vehicle Maintenance</t>
  </si>
  <si>
    <t>7020 · Fire Protection Contract</t>
  </si>
  <si>
    <t>7015 · Misc, Equipment &amp; Supplies</t>
  </si>
  <si>
    <t>7014 · Payroll Taxes</t>
  </si>
  <si>
    <t>7010 · Admin Fee - W&amp;S</t>
  </si>
  <si>
    <t>7000 · Expenditures</t>
  </si>
  <si>
    <t>5004 · Interest Income</t>
  </si>
  <si>
    <t>5001 · Fire Protection Revenue</t>
  </si>
  <si>
    <t>Annual Total</t>
  </si>
  <si>
    <t>Total:</t>
  </si>
  <si>
    <t>Days per year</t>
  </si>
  <si>
    <t>Sub Total:</t>
  </si>
  <si>
    <t>Total Wages:</t>
  </si>
  <si>
    <t>Employee</t>
  </si>
  <si>
    <t>Benefits Calculation</t>
  </si>
  <si>
    <t>Leap Operator/Asst. GM</t>
  </si>
  <si>
    <t>Leap Operator/Asst. GM:  Wage Worksheet</t>
  </si>
  <si>
    <t xml:space="preserve">Gold Mountain CSD: </t>
  </si>
  <si>
    <t>Jul '20 - Jun 21</t>
  </si>
  <si>
    <t>Fire Operating Budget  2020/2021</t>
  </si>
  <si>
    <t>Fire Capital Reserve Budget 2020/2021</t>
  </si>
  <si>
    <t>Wage Calculations 2020/2021</t>
  </si>
  <si>
    <t>Water &amp; Sewer Capital Income Budget 2020/2021</t>
  </si>
  <si>
    <t>NEW</t>
  </si>
  <si>
    <t>8800-5  Vehicle Replacement</t>
  </si>
  <si>
    <t>7209-1 · Transmission -PIPES</t>
  </si>
  <si>
    <t>Water &amp; Sewer Capital Reserve Budget 2020/2021</t>
  </si>
  <si>
    <t>Water &amp; Sewer Operating Budget 2020/2021</t>
  </si>
  <si>
    <t>8539 . Exploratory Wells</t>
  </si>
  <si>
    <t>8540. Well 36</t>
  </si>
  <si>
    <t>8541. Well 37</t>
  </si>
  <si>
    <t xml:space="preserve">2020/2021 Budget Changes </t>
  </si>
  <si>
    <t>Since the May 15th, 2020  Board Meeting the following chart accounts have had addtions/decreases in total.</t>
  </si>
  <si>
    <t xml:space="preserve">Original </t>
  </si>
  <si>
    <t>New</t>
  </si>
  <si>
    <t xml:space="preserve"> (+) or (-)</t>
  </si>
  <si>
    <t xml:space="preserve">  New GPS detector </t>
  </si>
  <si>
    <t xml:space="preserve">New Radios </t>
  </si>
  <si>
    <t>Fire Capital Reserve Budget:</t>
  </si>
  <si>
    <t>7015 - Misc Equipement/Supplies:</t>
  </si>
  <si>
    <t>Water &amp; Sewer Operating Budget:</t>
  </si>
  <si>
    <t xml:space="preserve">Reason for Change </t>
  </si>
  <si>
    <t xml:space="preserve">New GPS detector </t>
  </si>
  <si>
    <t>Reason for Change</t>
  </si>
  <si>
    <t>New GPS Detector</t>
  </si>
  <si>
    <t xml:space="preserve">Reason for Change: </t>
  </si>
  <si>
    <t>Reason for Changes: NEW Pump $8000, Air Relief Valves $10000</t>
  </si>
  <si>
    <t>9000-5  - Communication System Upgrade:</t>
  </si>
  <si>
    <t>72031.4 - Other Water Production:</t>
  </si>
  <si>
    <t>72032.1 - Distribution - Pipes:</t>
  </si>
  <si>
    <t>72036.6 - Other Water Distribution:</t>
  </si>
  <si>
    <t xml:space="preserve">7209-1 - Transmission Pipes: </t>
  </si>
  <si>
    <t>7209-4 - Septic Tank Maintenance:</t>
  </si>
  <si>
    <t>7202 - Maintenance Structure &amp; Grounds:</t>
  </si>
  <si>
    <t>Reason for change decrease in exp: only charge Well 17 Bldg Maint.</t>
  </si>
  <si>
    <t xml:space="preserve">Water &amp; Sewer Capital Reserve  Budget: </t>
  </si>
  <si>
    <t xml:space="preserve">Reason for Change decrease in exp: only charge Internet Pop off </t>
  </si>
  <si>
    <t xml:space="preserve">Reason for change  increase forcast maint. </t>
  </si>
  <si>
    <t xml:space="preserve">8524 - Back-up Leachfiled: </t>
  </si>
  <si>
    <t xml:space="preserve">Reason for change decrease in exp: only charge soil project </t>
  </si>
  <si>
    <t>Fire Operating Budget:</t>
  </si>
  <si>
    <t>Operator 1</t>
  </si>
  <si>
    <t>7016  Fire Manager</t>
  </si>
  <si>
    <t>7017  Fire Coordinator</t>
  </si>
  <si>
    <t>6209 · Fidelity Investments - INCOME</t>
  </si>
  <si>
    <t>CONSUMPTION CHARGES</t>
  </si>
  <si>
    <t>SDC Charges</t>
  </si>
  <si>
    <t>Consumption Charge</t>
  </si>
  <si>
    <t>Residential</t>
  </si>
  <si>
    <t>Commercial</t>
  </si>
  <si>
    <t>7001-91 · Operator 1</t>
  </si>
  <si>
    <t>6209 · Fidelity Investments - Transfer</t>
  </si>
  <si>
    <t>Decreased to 15 hrs per week</t>
  </si>
  <si>
    <t>TBD</t>
  </si>
  <si>
    <t>Reduced to 0 hours with hiring of Operator 1</t>
  </si>
  <si>
    <t xml:space="preserve">2.5% COL increase </t>
  </si>
  <si>
    <t>New hire 32 hrs /week</t>
  </si>
  <si>
    <t>2019/20</t>
  </si>
  <si>
    <t>2020/21</t>
  </si>
  <si>
    <t>Difference</t>
  </si>
  <si>
    <t>increased to 10hrs per week</t>
  </si>
  <si>
    <t>raised $.66/hr</t>
  </si>
  <si>
    <t>added</t>
  </si>
  <si>
    <t>No change</t>
  </si>
  <si>
    <t>raised $.83/hr</t>
  </si>
  <si>
    <t>raised $.48/hr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</si>
</sst>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&quot;$&quot;#,##0"/>
    <numFmt numFmtId="166" formatCode="0.0%"/>
    <numFmt numFmtId="167" formatCode="0_)"/>
    <numFmt numFmtId="168" formatCode="&quot;$&quot;#,##0.00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#,##0.000000000000_);\(#,##0.000000000000\)"/>
  </numFmts>
  <fonts count="3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indexed="8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59595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8" fillId="0" borderId="0"/>
  </cellStyleXfs>
  <cellXfs count="536">
    <xf numFmtId="0" fontId="0" fillId="0" borderId="0" xfId="0"/>
    <xf numFmtId="0" fontId="3" fillId="0" borderId="0" xfId="0" applyFont="1" applyFill="1"/>
    <xf numFmtId="49" fontId="1" fillId="0" borderId="0" xfId="0" applyNumberFormat="1" applyFont="1" applyFill="1"/>
    <xf numFmtId="49" fontId="0" fillId="0" borderId="0" xfId="0" applyNumberFormat="1" applyFill="1" applyBorder="1" applyAlignment="1">
      <alignment horizontal="centerContinuous"/>
    </xf>
    <xf numFmtId="49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2" fillId="0" borderId="0" xfId="0" applyNumberFormat="1" applyFont="1" applyFill="1" applyBorder="1"/>
    <xf numFmtId="164" fontId="0" fillId="0" borderId="0" xfId="0" applyNumberFormat="1" applyFill="1"/>
    <xf numFmtId="4" fontId="0" fillId="0" borderId="0" xfId="0" applyNumberFormat="1" applyFill="1"/>
    <xf numFmtId="0" fontId="1" fillId="0" borderId="0" xfId="0" applyFont="1" applyFill="1"/>
    <xf numFmtId="0" fontId="1" fillId="0" borderId="0" xfId="0" applyNumberFormat="1" applyFont="1" applyFill="1"/>
    <xf numFmtId="0" fontId="0" fillId="0" borderId="0" xfId="0" applyNumberFormat="1" applyFill="1"/>
    <xf numFmtId="49" fontId="1" fillId="0" borderId="1" xfId="0" applyNumberFormat="1" applyFont="1" applyFill="1" applyBorder="1"/>
    <xf numFmtId="164" fontId="2" fillId="0" borderId="1" xfId="0" applyNumberFormat="1" applyFont="1" applyFill="1" applyBorder="1"/>
    <xf numFmtId="49" fontId="2" fillId="0" borderId="1" xfId="0" applyNumberFormat="1" applyFont="1" applyFill="1" applyBorder="1"/>
    <xf numFmtId="0" fontId="0" fillId="0" borderId="1" xfId="0" applyFill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49" fontId="1" fillId="2" borderId="1" xfId="0" applyNumberFormat="1" applyFont="1" applyFill="1" applyBorder="1"/>
    <xf numFmtId="164" fontId="2" fillId="2" borderId="1" xfId="0" applyNumberFormat="1" applyFont="1" applyFill="1" applyBorder="1"/>
    <xf numFmtId="49" fontId="2" fillId="2" borderId="1" xfId="0" applyNumberFormat="1" applyFont="1" applyFill="1" applyBorder="1"/>
    <xf numFmtId="4" fontId="3" fillId="2" borderId="1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2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9" fontId="1" fillId="2" borderId="3" xfId="0" applyNumberFormat="1" applyFont="1" applyFill="1" applyBorder="1"/>
    <xf numFmtId="164" fontId="2" fillId="2" borderId="3" xfId="0" applyNumberFormat="1" applyFont="1" applyFill="1" applyBorder="1"/>
    <xf numFmtId="49" fontId="2" fillId="2" borderId="3" xfId="0" applyNumberFormat="1" applyFont="1" applyFill="1" applyBorder="1"/>
    <xf numFmtId="4" fontId="3" fillId="2" borderId="3" xfId="0" applyNumberFormat="1" applyFont="1" applyFill="1" applyBorder="1"/>
    <xf numFmtId="49" fontId="1" fillId="0" borderId="4" xfId="0" applyNumberFormat="1" applyFont="1" applyFill="1" applyBorder="1"/>
    <xf numFmtId="164" fontId="2" fillId="0" borderId="4" xfId="0" applyNumberFormat="1" applyFont="1" applyFill="1" applyBorder="1"/>
    <xf numFmtId="49" fontId="2" fillId="0" borderId="4" xfId="0" applyNumberFormat="1" applyFont="1" applyFill="1" applyBorder="1"/>
    <xf numFmtId="4" fontId="3" fillId="0" borderId="4" xfId="0" applyNumberFormat="1" applyFont="1" applyFill="1" applyBorder="1"/>
    <xf numFmtId="49" fontId="1" fillId="2" borderId="5" xfId="0" applyNumberFormat="1" applyFont="1" applyFill="1" applyBorder="1"/>
    <xf numFmtId="164" fontId="2" fillId="2" borderId="5" xfId="0" applyNumberFormat="1" applyFont="1" applyFill="1" applyBorder="1"/>
    <xf numFmtId="49" fontId="2" fillId="2" borderId="5" xfId="0" applyNumberFormat="1" applyFont="1" applyFill="1" applyBorder="1"/>
    <xf numFmtId="4" fontId="3" fillId="2" borderId="5" xfId="0" applyNumberFormat="1" applyFont="1" applyFill="1" applyBorder="1"/>
    <xf numFmtId="49" fontId="1" fillId="2" borderId="6" xfId="0" applyNumberFormat="1" applyFont="1" applyFill="1" applyBorder="1"/>
    <xf numFmtId="164" fontId="2" fillId="2" borderId="6" xfId="0" applyNumberFormat="1" applyFont="1" applyFill="1" applyBorder="1"/>
    <xf numFmtId="49" fontId="2" fillId="2" borderId="6" xfId="0" applyNumberFormat="1" applyFont="1" applyFill="1" applyBorder="1"/>
    <xf numFmtId="4" fontId="3" fillId="2" borderId="6" xfId="0" applyNumberFormat="1" applyFont="1" applyFill="1" applyBorder="1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49" fontId="7" fillId="0" borderId="0" xfId="0" applyNumberFormat="1" applyFont="1" applyAlignment="1"/>
    <xf numFmtId="0" fontId="0" fillId="0" borderId="0" xfId="0" applyAlignment="1">
      <alignment horizontal="center"/>
    </xf>
    <xf numFmtId="0" fontId="0" fillId="0" borderId="1" xfId="0" applyBorder="1"/>
    <xf numFmtId="49" fontId="1" fillId="2" borderId="11" xfId="0" applyNumberFormat="1" applyFont="1" applyFill="1" applyBorder="1" applyAlignment="1"/>
    <xf numFmtId="49" fontId="1" fillId="2" borderId="12" xfId="0" applyNumberFormat="1" applyFont="1" applyFill="1" applyBorder="1" applyAlignment="1"/>
    <xf numFmtId="49" fontId="1" fillId="2" borderId="13" xfId="0" applyNumberFormat="1" applyFont="1" applyFill="1" applyBorder="1" applyAlignment="1"/>
    <xf numFmtId="49" fontId="1" fillId="2" borderId="14" xfId="0" applyNumberFormat="1" applyFont="1" applyFill="1" applyBorder="1"/>
    <xf numFmtId="164" fontId="2" fillId="2" borderId="14" xfId="0" applyNumberFormat="1" applyFont="1" applyFill="1" applyBorder="1"/>
    <xf numFmtId="49" fontId="2" fillId="2" borderId="14" xfId="0" applyNumberFormat="1" applyFont="1" applyFill="1" applyBorder="1"/>
    <xf numFmtId="4" fontId="3" fillId="2" borderId="14" xfId="0" applyNumberFormat="1" applyFont="1" applyFill="1" applyBorder="1"/>
    <xf numFmtId="0" fontId="0" fillId="0" borderId="0" xfId="0" applyBorder="1"/>
    <xf numFmtId="49" fontId="1" fillId="0" borderId="0" xfId="0" applyNumberFormat="1" applyFont="1" applyBorder="1"/>
    <xf numFmtId="44" fontId="3" fillId="2" borderId="3" xfId="0" applyNumberFormat="1" applyFont="1" applyFill="1" applyBorder="1"/>
    <xf numFmtId="44" fontId="2" fillId="2" borderId="18" xfId="2" applyFont="1" applyFill="1" applyBorder="1"/>
    <xf numFmtId="44" fontId="2" fillId="0" borderId="1" xfId="2" applyFont="1" applyBorder="1"/>
    <xf numFmtId="49" fontId="2" fillId="0" borderId="1" xfId="0" applyNumberFormat="1" applyFont="1" applyBorder="1"/>
    <xf numFmtId="164" fontId="2" fillId="0" borderId="1" xfId="0" applyNumberFormat="1" applyFont="1" applyBorder="1"/>
    <xf numFmtId="49" fontId="1" fillId="0" borderId="1" xfId="0" applyNumberFormat="1" applyFont="1" applyBorder="1"/>
    <xf numFmtId="44" fontId="2" fillId="0" borderId="0" xfId="2" applyFont="1"/>
    <xf numFmtId="49" fontId="2" fillId="0" borderId="0" xfId="0" applyNumberFormat="1" applyFont="1"/>
    <xf numFmtId="44" fontId="2" fillId="2" borderId="1" xfId="2" applyFont="1" applyFill="1" applyBorder="1"/>
    <xf numFmtId="44" fontId="0" fillId="0" borderId="0" xfId="2" applyFont="1" applyFill="1"/>
    <xf numFmtId="44" fontId="3" fillId="2" borderId="1" xfId="2" applyFont="1" applyFill="1" applyBorder="1"/>
    <xf numFmtId="0" fontId="3" fillId="2" borderId="1" xfId="0" applyFont="1" applyFill="1" applyBorder="1"/>
    <xf numFmtId="44" fontId="3" fillId="0" borderId="1" xfId="2" applyFont="1" applyFill="1" applyBorder="1"/>
    <xf numFmtId="0" fontId="1" fillId="0" borderId="0" xfId="0" applyFont="1"/>
    <xf numFmtId="164" fontId="1" fillId="2" borderId="1" xfId="0" applyNumberFormat="1" applyFont="1" applyFill="1" applyBorder="1"/>
    <xf numFmtId="0" fontId="0" fillId="2" borderId="1" xfId="0" applyNumberFormat="1" applyFill="1" applyBorder="1"/>
    <xf numFmtId="0" fontId="1" fillId="2" borderId="1" xfId="0" applyNumberFormat="1" applyFont="1" applyFill="1" applyBorder="1"/>
    <xf numFmtId="4" fontId="3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0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Continuous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2" fillId="0" borderId="0" xfId="0" applyNumberFormat="1" applyFont="1" applyBorder="1"/>
    <xf numFmtId="0" fontId="13" fillId="0" borderId="0" xfId="0" applyFont="1" applyBorder="1"/>
    <xf numFmtId="49" fontId="1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3" fillId="0" borderId="1" xfId="2" applyFont="1" applyBorder="1"/>
    <xf numFmtId="0" fontId="16" fillId="0" borderId="0" xfId="0" applyFont="1" applyFill="1" applyBorder="1" applyAlignment="1">
      <alignment horizontal="center" vertical="center" wrapText="1"/>
    </xf>
    <xf numFmtId="4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166" fontId="10" fillId="0" borderId="0" xfId="0" applyNumberFormat="1" applyFont="1" applyFill="1" applyBorder="1" applyAlignment="1" applyProtection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168" fontId="16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left" wrapText="1"/>
    </xf>
    <xf numFmtId="168" fontId="10" fillId="0" borderId="0" xfId="0" applyNumberFormat="1" applyFont="1" applyFill="1" applyBorder="1" applyAlignment="1">
      <alignment horizontal="left" wrapText="1"/>
    </xf>
    <xf numFmtId="4" fontId="9" fillId="0" borderId="0" xfId="0" applyNumberFormat="1" applyFont="1" applyFill="1" applyBorder="1" applyAlignment="1">
      <alignment horizontal="left" wrapText="1"/>
    </xf>
    <xf numFmtId="168" fontId="10" fillId="0" borderId="0" xfId="0" applyNumberFormat="1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center" wrapText="1"/>
    </xf>
    <xf numFmtId="4" fontId="19" fillId="0" borderId="0" xfId="0" applyNumberFormat="1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wrapText="1"/>
    </xf>
    <xf numFmtId="4" fontId="10" fillId="0" borderId="0" xfId="0" applyNumberFormat="1" applyFont="1" applyFill="1" applyBorder="1" applyAlignment="1">
      <alignment horizontal="right" wrapText="1"/>
    </xf>
    <xf numFmtId="169" fontId="10" fillId="0" borderId="0" xfId="0" applyNumberFormat="1" applyFont="1" applyFill="1" applyBorder="1" applyAlignment="1">
      <alignment horizontal="left" wrapText="1"/>
    </xf>
    <xf numFmtId="168" fontId="10" fillId="0" borderId="0" xfId="2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44" fontId="10" fillId="0" borderId="0" xfId="2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 wrapText="1"/>
    </xf>
    <xf numFmtId="168" fontId="9" fillId="0" borderId="0" xfId="0" applyNumberFormat="1" applyFont="1" applyFill="1" applyBorder="1" applyAlignment="1">
      <alignment horizontal="center" wrapText="1"/>
    </xf>
    <xf numFmtId="168" fontId="9" fillId="0" borderId="0" xfId="0" applyNumberFormat="1" applyFont="1" applyBorder="1" applyAlignment="1">
      <alignment horizontal="center" wrapText="1"/>
    </xf>
    <xf numFmtId="0" fontId="10" fillId="0" borderId="0" xfId="4" applyFont="1" applyFill="1" applyBorder="1" applyAlignment="1">
      <alignment wrapText="1"/>
    </xf>
    <xf numFmtId="166" fontId="10" fillId="0" borderId="0" xfId="4" applyNumberFormat="1" applyFont="1" applyFill="1" applyBorder="1" applyAlignment="1" applyProtection="1">
      <alignment horizontal="center" wrapText="1"/>
    </xf>
    <xf numFmtId="0" fontId="10" fillId="0" borderId="0" xfId="4" applyFont="1" applyFill="1" applyBorder="1" applyAlignment="1">
      <alignment horizontal="center" wrapText="1"/>
    </xf>
    <xf numFmtId="165" fontId="10" fillId="0" borderId="0" xfId="4" applyNumberFormat="1" applyFont="1" applyFill="1" applyBorder="1" applyAlignment="1">
      <alignment horizontal="center" wrapText="1"/>
    </xf>
    <xf numFmtId="3" fontId="10" fillId="0" borderId="0" xfId="4" applyNumberFormat="1" applyFont="1" applyFill="1" applyBorder="1" applyAlignment="1">
      <alignment horizontal="center" wrapText="1"/>
    </xf>
    <xf numFmtId="1" fontId="10" fillId="0" borderId="0" xfId="4" applyNumberFormat="1" applyFont="1" applyFill="1" applyBorder="1" applyAlignment="1">
      <alignment horizontal="center" wrapText="1"/>
    </xf>
    <xf numFmtId="168" fontId="16" fillId="0" borderId="0" xfId="0" applyNumberFormat="1" applyFont="1" applyAlignment="1">
      <alignment wrapText="1"/>
    </xf>
    <xf numFmtId="168" fontId="9" fillId="0" borderId="0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 wrapText="1"/>
    </xf>
    <xf numFmtId="168" fontId="9" fillId="0" borderId="0" xfId="0" applyNumberFormat="1" applyFont="1" applyAlignment="1">
      <alignment wrapText="1"/>
    </xf>
    <xf numFmtId="168" fontId="16" fillId="0" borderId="0" xfId="0" applyNumberFormat="1" applyFont="1" applyFill="1" applyBorder="1" applyAlignment="1">
      <alignment wrapText="1"/>
    </xf>
    <xf numFmtId="168" fontId="16" fillId="0" borderId="0" xfId="0" applyNumberFormat="1" applyFont="1" applyBorder="1" applyAlignment="1">
      <alignment wrapText="1"/>
    </xf>
    <xf numFmtId="4" fontId="19" fillId="0" borderId="0" xfId="0" applyNumberFormat="1" applyFont="1" applyFill="1" applyBorder="1" applyAlignment="1">
      <alignment wrapText="1"/>
    </xf>
    <xf numFmtId="7" fontId="19" fillId="0" borderId="0" xfId="0" applyNumberFormat="1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wrapText="1"/>
    </xf>
    <xf numFmtId="0" fontId="16" fillId="0" borderId="0" xfId="0" applyFont="1" applyFill="1" applyAlignment="1">
      <alignment horizontal="center" wrapText="1"/>
    </xf>
    <xf numFmtId="4" fontId="19" fillId="0" borderId="0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wrapText="1"/>
    </xf>
    <xf numFmtId="4" fontId="16" fillId="0" borderId="0" xfId="0" applyNumberFormat="1" applyFont="1" applyBorder="1" applyAlignment="1">
      <alignment wrapText="1"/>
    </xf>
    <xf numFmtId="4" fontId="18" fillId="0" borderId="0" xfId="0" applyNumberFormat="1" applyFont="1" applyBorder="1" applyAlignment="1">
      <alignment horizontal="center" wrapText="1"/>
    </xf>
    <xf numFmtId="4" fontId="16" fillId="0" borderId="0" xfId="0" applyNumberFormat="1" applyFont="1" applyBorder="1" applyAlignment="1">
      <alignment horizontal="center" wrapText="1"/>
    </xf>
    <xf numFmtId="0" fontId="10" fillId="0" borderId="0" xfId="0" quotePrefix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right" wrapText="1"/>
    </xf>
    <xf numFmtId="2" fontId="16" fillId="0" borderId="0" xfId="0" applyNumberFormat="1" applyFont="1" applyFill="1" applyBorder="1" applyAlignment="1">
      <alignment wrapText="1"/>
    </xf>
    <xf numFmtId="168" fontId="9" fillId="0" borderId="0" xfId="0" applyNumberFormat="1" applyFont="1" applyFill="1" applyBorder="1" applyAlignment="1">
      <alignment wrapText="1"/>
    </xf>
    <xf numFmtId="166" fontId="10" fillId="0" borderId="0" xfId="0" applyNumberFormat="1" applyFont="1" applyFill="1" applyBorder="1" applyAlignment="1" applyProtection="1">
      <alignment horizontal="left" wrapText="1"/>
    </xf>
    <xf numFmtId="0" fontId="15" fillId="0" borderId="0" xfId="0" applyFont="1" applyFill="1" applyBorder="1" applyAlignment="1">
      <alignment wrapText="1"/>
    </xf>
    <xf numFmtId="39" fontId="16" fillId="0" borderId="0" xfId="1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wrapText="1"/>
    </xf>
    <xf numFmtId="44" fontId="16" fillId="0" borderId="0" xfId="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wrapText="1"/>
    </xf>
    <xf numFmtId="4" fontId="16" fillId="0" borderId="0" xfId="0" applyNumberFormat="1" applyFont="1" applyFill="1" applyBorder="1" applyAlignment="1">
      <alignment horizontal="center" wrapText="1"/>
    </xf>
    <xf numFmtId="44" fontId="16" fillId="0" borderId="0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8" fontId="16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4" fontId="16" fillId="0" borderId="0" xfId="2" applyFont="1" applyFill="1" applyBorder="1" applyAlignment="1">
      <alignment horizontal="center" wrapText="1"/>
    </xf>
    <xf numFmtId="44" fontId="16" fillId="0" borderId="0" xfId="2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center" wrapText="1"/>
    </xf>
    <xf numFmtId="10" fontId="10" fillId="0" borderId="0" xfId="5" applyNumberFormat="1" applyFont="1" applyFill="1" applyBorder="1" applyAlignment="1">
      <alignment horizontal="center" wrapText="1"/>
    </xf>
    <xf numFmtId="168" fontId="10" fillId="0" borderId="0" xfId="5" applyNumberFormat="1" applyFont="1" applyFill="1" applyBorder="1" applyAlignment="1">
      <alignment horizontal="center" wrapText="1"/>
    </xf>
    <xf numFmtId="5" fontId="10" fillId="0" borderId="0" xfId="5" applyNumberFormat="1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49" fontId="7" fillId="0" borderId="0" xfId="0" applyNumberFormat="1" applyFont="1" applyAlignment="1">
      <alignment horizontal="center"/>
    </xf>
    <xf numFmtId="44" fontId="3" fillId="0" borderId="0" xfId="2" applyFont="1" applyFill="1"/>
    <xf numFmtId="44" fontId="3" fillId="0" borderId="0" xfId="2" applyFont="1"/>
    <xf numFmtId="164" fontId="2" fillId="0" borderId="24" xfId="0" applyNumberFormat="1" applyFont="1" applyFill="1" applyBorder="1"/>
    <xf numFmtId="49" fontId="2" fillId="0" borderId="24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39" fontId="0" fillId="0" borderId="0" xfId="0" applyNumberFormat="1"/>
    <xf numFmtId="172" fontId="0" fillId="0" borderId="0" xfId="0" applyNumberFormat="1"/>
    <xf numFmtId="0" fontId="25" fillId="0" borderId="0" xfId="0" applyFont="1"/>
    <xf numFmtId="0" fontId="0" fillId="0" borderId="0" xfId="0" applyAlignment="1">
      <alignment horizontal="left"/>
    </xf>
    <xf numFmtId="0" fontId="23" fillId="0" borderId="0" xfId="0" applyFont="1"/>
    <xf numFmtId="0" fontId="26" fillId="0" borderId="0" xfId="0" applyFont="1"/>
    <xf numFmtId="44" fontId="0" fillId="0" borderId="0" xfId="2" applyFont="1" applyAlignment="1">
      <alignment horizontal="center"/>
    </xf>
    <xf numFmtId="44" fontId="0" fillId="0" borderId="0" xfId="2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 indent="2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 indent="2"/>
    </xf>
    <xf numFmtId="39" fontId="0" fillId="0" borderId="0" xfId="0" applyNumberFormat="1" applyFill="1"/>
    <xf numFmtId="2" fontId="0" fillId="0" borderId="0" xfId="0" applyNumberFormat="1"/>
    <xf numFmtId="164" fontId="2" fillId="7" borderId="1" xfId="0" applyNumberFormat="1" applyFont="1" applyFill="1" applyBorder="1"/>
    <xf numFmtId="164" fontId="2" fillId="7" borderId="4" xfId="0" applyNumberFormat="1" applyFont="1" applyFill="1" applyBorder="1"/>
    <xf numFmtId="164" fontId="2" fillId="7" borderId="0" xfId="0" applyNumberFormat="1" applyFont="1" applyFill="1" applyBorder="1"/>
    <xf numFmtId="44" fontId="2" fillId="0" borderId="1" xfId="2" applyFont="1" applyFill="1" applyBorder="1"/>
    <xf numFmtId="49" fontId="1" fillId="7" borderId="1" xfId="0" applyNumberFormat="1" applyFont="1" applyFill="1" applyBorder="1"/>
    <xf numFmtId="0" fontId="1" fillId="7" borderId="1" xfId="0" applyNumberFormat="1" applyFont="1" applyFill="1" applyBorder="1"/>
    <xf numFmtId="49" fontId="1" fillId="7" borderId="8" xfId="0" applyNumberFormat="1" applyFont="1" applyFill="1" applyBorder="1"/>
    <xf numFmtId="49" fontId="1" fillId="7" borderId="10" xfId="0" applyNumberFormat="1" applyFont="1" applyFill="1" applyBorder="1"/>
    <xf numFmtId="49" fontId="1" fillId="7" borderId="4" xfId="0" applyNumberFormat="1" applyFont="1" applyFill="1" applyBorder="1"/>
    <xf numFmtId="49" fontId="1" fillId="0" borderId="8" xfId="0" applyNumberFormat="1" applyFont="1" applyFill="1" applyBorder="1"/>
    <xf numFmtId="49" fontId="1" fillId="0" borderId="9" xfId="0" applyNumberFormat="1" applyFont="1" applyFill="1" applyBorder="1"/>
    <xf numFmtId="49" fontId="1" fillId="0" borderId="10" xfId="0" applyNumberFormat="1" applyFont="1" applyFill="1" applyBorder="1"/>
    <xf numFmtId="49" fontId="1" fillId="2" borderId="25" xfId="0" applyNumberFormat="1" applyFont="1" applyFill="1" applyBorder="1"/>
    <xf numFmtId="49" fontId="1" fillId="2" borderId="26" xfId="0" applyNumberFormat="1" applyFont="1" applyFill="1" applyBorder="1"/>
    <xf numFmtId="49" fontId="1" fillId="0" borderId="27" xfId="0" applyNumberFormat="1" applyFont="1" applyFill="1" applyBorder="1"/>
    <xf numFmtId="49" fontId="1" fillId="0" borderId="28" xfId="0" applyNumberFormat="1" applyFont="1" applyFill="1" applyBorder="1"/>
    <xf numFmtId="49" fontId="1" fillId="0" borderId="30" xfId="0" applyNumberFormat="1" applyFont="1" applyFill="1" applyBorder="1"/>
    <xf numFmtId="49" fontId="1" fillId="0" borderId="31" xfId="0" applyNumberFormat="1" applyFont="1" applyFill="1" applyBorder="1"/>
    <xf numFmtId="49" fontId="1" fillId="0" borderId="32" xfId="0" applyNumberFormat="1" applyFont="1" applyFill="1" applyBorder="1"/>
    <xf numFmtId="49" fontId="1" fillId="2" borderId="33" xfId="0" applyNumberFormat="1" applyFont="1" applyFill="1" applyBorder="1"/>
    <xf numFmtId="44" fontId="13" fillId="0" borderId="0" xfId="2" applyFont="1"/>
    <xf numFmtId="171" fontId="0" fillId="0" borderId="0" xfId="2" applyNumberFormat="1" applyFont="1"/>
    <xf numFmtId="49" fontId="1" fillId="7" borderId="9" xfId="0" applyNumberFormat="1" applyFont="1" applyFill="1" applyBorder="1"/>
    <xf numFmtId="0" fontId="10" fillId="0" borderId="1" xfId="0" applyFont="1" applyBorder="1" applyAlignment="1">
      <alignment horizontal="left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7" fontId="10" fillId="0" borderId="0" xfId="0" applyNumberFormat="1" applyFont="1" applyFill="1" applyBorder="1" applyAlignment="1" applyProtection="1">
      <alignment vertical="center" wrapText="1"/>
    </xf>
    <xf numFmtId="7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3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16" fillId="0" borderId="0" xfId="0" applyNumberFormat="1" applyFont="1" applyAlignment="1">
      <alignment horizontal="left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8" fontId="10" fillId="6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Fill="1" applyBorder="1" applyAlignment="1">
      <alignment vertical="center" wrapText="1"/>
    </xf>
    <xf numFmtId="7" fontId="10" fillId="0" borderId="0" xfId="0" applyNumberFormat="1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44" fontId="16" fillId="0" borderId="1" xfId="2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5" fontId="16" fillId="0" borderId="1" xfId="2" applyNumberFormat="1" applyFont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44" fontId="10" fillId="0" borderId="0" xfId="2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Alignment="1">
      <alignment horizontal="center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left" vertical="center" wrapText="1"/>
    </xf>
    <xf numFmtId="168" fontId="10" fillId="0" borderId="1" xfId="0" applyNumberFormat="1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68" fontId="10" fillId="4" borderId="8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8" fontId="10" fillId="0" borderId="8" xfId="2" applyNumberFormat="1" applyFont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8" fontId="16" fillId="0" borderId="0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left" vertical="center" wrapText="1"/>
    </xf>
    <xf numFmtId="165" fontId="9" fillId="0" borderId="22" xfId="0" applyNumberFormat="1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165" fontId="9" fillId="4" borderId="13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9" fontId="9" fillId="0" borderId="1" xfId="3" applyFont="1" applyFill="1" applyBorder="1" applyAlignment="1">
      <alignment horizontal="left" vertical="center" wrapText="1"/>
    </xf>
    <xf numFmtId="168" fontId="10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4" fontId="10" fillId="0" borderId="1" xfId="2" applyFont="1" applyFill="1" applyBorder="1" applyAlignment="1">
      <alignment horizontal="center" vertical="center" wrapText="1"/>
    </xf>
    <xf numFmtId="171" fontId="10" fillId="0" borderId="1" xfId="2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left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vertical="center" wrapText="1"/>
    </xf>
    <xf numFmtId="42" fontId="16" fillId="0" borderId="0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44" fontId="10" fillId="2" borderId="0" xfId="2" applyFont="1" applyFill="1" applyBorder="1" applyAlignment="1">
      <alignment horizontal="right" vertical="center" wrapText="1"/>
    </xf>
    <xf numFmtId="44" fontId="9" fillId="2" borderId="1" xfId="2" applyFont="1" applyFill="1" applyBorder="1" applyAlignment="1">
      <alignment horizontal="left" vertical="center" wrapText="1"/>
    </xf>
    <xf numFmtId="171" fontId="9" fillId="2" borderId="1" xfId="2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169" fontId="10" fillId="0" borderId="0" xfId="0" applyNumberFormat="1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vertical="center" wrapText="1"/>
    </xf>
    <xf numFmtId="37" fontId="16" fillId="0" borderId="0" xfId="2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168" fontId="10" fillId="0" borderId="0" xfId="2" applyNumberFormat="1" applyFont="1" applyFill="1" applyBorder="1" applyAlignment="1">
      <alignment horizontal="center" vertical="center" wrapText="1"/>
    </xf>
    <xf numFmtId="170" fontId="16" fillId="0" borderId="0" xfId="0" applyNumberFormat="1" applyFont="1" applyFill="1" applyBorder="1" applyAlignment="1">
      <alignment vertical="center" wrapText="1"/>
    </xf>
    <xf numFmtId="42" fontId="16" fillId="0" borderId="0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5" fontId="15" fillId="4" borderId="1" xfId="2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29" fillId="0" borderId="0" xfId="0" applyFont="1"/>
    <xf numFmtId="49" fontId="27" fillId="2" borderId="1" xfId="0" applyNumberFormat="1" applyFont="1" applyFill="1" applyBorder="1" applyAlignment="1">
      <alignment vertical="center"/>
    </xf>
    <xf numFmtId="164" fontId="28" fillId="2" borderId="1" xfId="0" applyNumberFormat="1" applyFont="1" applyFill="1" applyBorder="1" applyAlignment="1">
      <alignment vertical="center"/>
    </xf>
    <xf numFmtId="49" fontId="28" fillId="2" borderId="1" xfId="0" applyNumberFormat="1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49" fontId="27" fillId="0" borderId="1" xfId="0" applyNumberFormat="1" applyFont="1" applyFill="1" applyBorder="1" applyAlignment="1">
      <alignment vertical="center"/>
    </xf>
    <xf numFmtId="164" fontId="28" fillId="0" borderId="1" xfId="0" applyNumberFormat="1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vertical="center"/>
    </xf>
    <xf numFmtId="49" fontId="27" fillId="2" borderId="4" xfId="0" applyNumberFormat="1" applyFont="1" applyFill="1" applyBorder="1" applyAlignment="1">
      <alignment vertical="center"/>
    </xf>
    <xf numFmtId="164" fontId="28" fillId="2" borderId="4" xfId="0" applyNumberFormat="1" applyFont="1" applyFill="1" applyBorder="1" applyAlignment="1">
      <alignment vertical="center"/>
    </xf>
    <xf numFmtId="49" fontId="28" fillId="2" borderId="4" xfId="0" applyNumberFormat="1" applyFont="1" applyFill="1" applyBorder="1" applyAlignment="1">
      <alignment vertical="center"/>
    </xf>
    <xf numFmtId="0" fontId="0" fillId="0" borderId="0" xfId="0" applyFont="1"/>
    <xf numFmtId="44" fontId="28" fillId="0" borderId="1" xfId="2" applyFont="1" applyFill="1" applyBorder="1" applyAlignment="1">
      <alignment vertical="center"/>
    </xf>
    <xf numFmtId="44" fontId="16" fillId="0" borderId="1" xfId="2" applyFont="1" applyFill="1" applyBorder="1" applyAlignment="1">
      <alignment vertical="center"/>
    </xf>
    <xf numFmtId="44" fontId="28" fillId="2" borderId="4" xfId="2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Continuous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4" fontId="0" fillId="0" borderId="0" xfId="2" applyFont="1" applyAlignment="1">
      <alignment vertical="center"/>
    </xf>
    <xf numFmtId="49" fontId="1" fillId="0" borderId="0" xfId="0" applyNumberFormat="1" applyFont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9" fontId="0" fillId="0" borderId="0" xfId="0" applyNumberFormat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9" fontId="1" fillId="0" borderId="24" xfId="0" applyNumberFormat="1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" fontId="3" fillId="2" borderId="14" xfId="0" applyNumberFormat="1" applyFont="1" applyFill="1" applyBorder="1" applyAlignment="1">
      <alignment vertical="center"/>
    </xf>
    <xf numFmtId="49" fontId="1" fillId="2" borderId="1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13" xfId="0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71" fontId="0" fillId="0" borderId="0" xfId="0" applyNumberFormat="1" applyFont="1"/>
    <xf numFmtId="0" fontId="9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0" fillId="5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168" fontId="10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center" wrapText="1"/>
    </xf>
    <xf numFmtId="165" fontId="9" fillId="5" borderId="1" xfId="0" applyNumberFormat="1" applyFont="1" applyFill="1" applyBorder="1" applyAlignment="1">
      <alignment horizontal="center" wrapText="1"/>
    </xf>
    <xf numFmtId="168" fontId="10" fillId="0" borderId="0" xfId="0" applyNumberFormat="1" applyFont="1" applyAlignment="1">
      <alignment horizontal="center" wrapText="1"/>
    </xf>
    <xf numFmtId="4" fontId="9" fillId="0" borderId="1" xfId="0" applyNumberFormat="1" applyFont="1" applyBorder="1" applyAlignment="1">
      <alignment horizontal="left" wrapText="1"/>
    </xf>
    <xf numFmtId="4" fontId="9" fillId="0" borderId="0" xfId="0" applyNumberFormat="1" applyFont="1" applyAlignment="1">
      <alignment horizontal="left" wrapText="1"/>
    </xf>
    <xf numFmtId="168" fontId="10" fillId="0" borderId="1" xfId="0" applyNumberFormat="1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6" fillId="4" borderId="0" xfId="0" applyFont="1" applyFill="1" applyAlignment="1">
      <alignment wrapText="1"/>
    </xf>
    <xf numFmtId="4" fontId="10" fillId="4" borderId="1" xfId="0" applyNumberFormat="1" applyFont="1" applyFill="1" applyBorder="1" applyAlignment="1">
      <alignment horizontal="center" wrapText="1"/>
    </xf>
    <xf numFmtId="168" fontId="10" fillId="4" borderId="8" xfId="0" applyNumberFormat="1" applyFont="1" applyFill="1" applyBorder="1" applyAlignment="1">
      <alignment horizontal="center" wrapText="1"/>
    </xf>
    <xf numFmtId="165" fontId="10" fillId="4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4" fontId="10" fillId="0" borderId="1" xfId="0" applyNumberFormat="1" applyFont="1" applyBorder="1" applyAlignment="1">
      <alignment horizontal="center" wrapText="1"/>
    </xf>
    <xf numFmtId="168" fontId="10" fillId="0" borderId="8" xfId="2" applyNumberFormat="1" applyFont="1" applyBorder="1" applyAlignment="1">
      <alignment horizontal="center" wrapText="1"/>
    </xf>
    <xf numFmtId="4" fontId="10" fillId="0" borderId="0" xfId="0" applyNumberFormat="1" applyFont="1" applyAlignment="1">
      <alignment horizontal="left" wrapText="1"/>
    </xf>
    <xf numFmtId="4" fontId="9" fillId="0" borderId="11" xfId="0" applyNumberFormat="1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center" wrapText="1"/>
    </xf>
    <xf numFmtId="0" fontId="9" fillId="0" borderId="23" xfId="0" applyFont="1" applyBorder="1" applyAlignment="1">
      <alignment horizontal="left" wrapText="1"/>
    </xf>
    <xf numFmtId="44" fontId="10" fillId="0" borderId="0" xfId="2" applyFont="1" applyBorder="1" applyAlignment="1">
      <alignment horizontal="left" wrapText="1"/>
    </xf>
    <xf numFmtId="165" fontId="9" fillId="0" borderId="22" xfId="0" applyNumberFormat="1" applyFont="1" applyBorder="1" applyAlignment="1">
      <alignment horizontal="center" wrapText="1"/>
    </xf>
    <xf numFmtId="0" fontId="10" fillId="4" borderId="11" xfId="0" applyFont="1" applyFill="1" applyBorder="1" applyAlignment="1">
      <alignment horizontal="left" wrapText="1"/>
    </xf>
    <xf numFmtId="0" fontId="10" fillId="4" borderId="12" xfId="0" applyFont="1" applyFill="1" applyBorder="1" applyAlignment="1">
      <alignment horizontal="left" wrapText="1"/>
    </xf>
    <xf numFmtId="0" fontId="9" fillId="4" borderId="12" xfId="0" applyFont="1" applyFill="1" applyBorder="1" applyAlignment="1">
      <alignment horizontal="left" wrapText="1"/>
    </xf>
    <xf numFmtId="165" fontId="9" fillId="4" borderId="13" xfId="0" applyNumberFormat="1" applyFont="1" applyFill="1" applyBorder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9" fontId="9" fillId="0" borderId="1" xfId="3" applyFont="1" applyFill="1" applyBorder="1" applyAlignment="1">
      <alignment horizontal="left" wrapText="1"/>
    </xf>
    <xf numFmtId="168" fontId="10" fillId="0" borderId="0" xfId="0" applyNumberFormat="1" applyFont="1" applyAlignment="1">
      <alignment horizontal="left" wrapText="1"/>
    </xf>
    <xf numFmtId="44" fontId="10" fillId="0" borderId="1" xfId="2" applyFont="1" applyFill="1" applyBorder="1" applyAlignment="1">
      <alignment horizontal="center" wrapText="1"/>
    </xf>
    <xf numFmtId="171" fontId="10" fillId="0" borderId="1" xfId="2" applyNumberFormat="1" applyFont="1" applyFill="1" applyBorder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0" fontId="10" fillId="2" borderId="0" xfId="0" applyFont="1" applyFill="1" applyAlignment="1">
      <alignment horizontal="left" wrapText="1"/>
    </xf>
    <xf numFmtId="44" fontId="10" fillId="2" borderId="0" xfId="2" applyFont="1" applyFill="1" applyBorder="1" applyAlignment="1">
      <alignment horizontal="right" wrapText="1"/>
    </xf>
    <xf numFmtId="44" fontId="9" fillId="2" borderId="1" xfId="2" applyFont="1" applyFill="1" applyBorder="1" applyAlignment="1">
      <alignment horizontal="left" wrapText="1"/>
    </xf>
    <xf numFmtId="171" fontId="9" fillId="2" borderId="1" xfId="2" applyNumberFormat="1" applyFont="1" applyFill="1" applyBorder="1" applyAlignment="1">
      <alignment horizontal="left" wrapText="1"/>
    </xf>
    <xf numFmtId="0" fontId="9" fillId="0" borderId="0" xfId="0" applyFont="1" applyAlignment="1">
      <alignment horizontal="left" wrapText="1"/>
    </xf>
    <xf numFmtId="169" fontId="10" fillId="0" borderId="0" xfId="0" applyNumberFormat="1" applyFont="1" applyAlignment="1">
      <alignment horizontal="left" wrapText="1"/>
    </xf>
    <xf numFmtId="4" fontId="10" fillId="0" borderId="0" xfId="0" applyNumberFormat="1" applyFont="1" applyAlignment="1">
      <alignment horizontal="center" wrapText="1"/>
    </xf>
    <xf numFmtId="0" fontId="10" fillId="0" borderId="1" xfId="5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center" wrapText="1"/>
    </xf>
    <xf numFmtId="44" fontId="16" fillId="0" borderId="1" xfId="2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5" fontId="16" fillId="0" borderId="1" xfId="2" applyNumberFormat="1" applyFont="1" applyBorder="1" applyAlignment="1">
      <alignment horizontal="center" wrapText="1"/>
    </xf>
    <xf numFmtId="2" fontId="16" fillId="0" borderId="0" xfId="0" applyNumberFormat="1" applyFont="1" applyAlignment="1">
      <alignment wrapText="1"/>
    </xf>
    <xf numFmtId="0" fontId="10" fillId="4" borderId="1" xfId="5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5" fontId="15" fillId="4" borderId="1" xfId="2" applyNumberFormat="1" applyFont="1" applyFill="1" applyBorder="1" applyAlignment="1">
      <alignment horizontal="center" wrapText="1"/>
    </xf>
    <xf numFmtId="0" fontId="10" fillId="0" borderId="0" xfId="5" applyFont="1" applyAlignment="1">
      <alignment horizontal="center" wrapText="1"/>
    </xf>
    <xf numFmtId="10" fontId="10" fillId="0" borderId="0" xfId="5" applyNumberFormat="1" applyFont="1" applyAlignment="1">
      <alignment horizontal="center" wrapText="1"/>
    </xf>
    <xf numFmtId="168" fontId="10" fillId="0" borderId="0" xfId="5" applyNumberFormat="1" applyFont="1" applyAlignment="1">
      <alignment horizontal="center" wrapText="1"/>
    </xf>
    <xf numFmtId="5" fontId="10" fillId="0" borderId="0" xfId="5" applyNumberFormat="1" applyFont="1" applyAlignment="1">
      <alignment horizontal="center" wrapText="1"/>
    </xf>
    <xf numFmtId="0" fontId="22" fillId="0" borderId="0" xfId="0" applyFont="1" applyAlignment="1">
      <alignment horizontal="center"/>
    </xf>
    <xf numFmtId="0" fontId="9" fillId="0" borderId="8" xfId="5" applyFont="1" applyBorder="1" applyAlignment="1">
      <alignment horizontal="center" wrapText="1"/>
    </xf>
    <xf numFmtId="0" fontId="9" fillId="0" borderId="9" xfId="5" applyFont="1" applyBorder="1" applyAlignment="1">
      <alignment horizontal="center" wrapText="1"/>
    </xf>
    <xf numFmtId="0" fontId="9" fillId="0" borderId="10" xfId="5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23" xfId="0" applyFont="1" applyBorder="1" applyAlignment="1">
      <alignment horizontal="left" wrapText="1"/>
    </xf>
    <xf numFmtId="0" fontId="16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" fillId="2" borderId="15" xfId="0" applyNumberFormat="1" applyFont="1" applyFill="1" applyBorder="1" applyAlignment="1">
      <alignment horizontal="left" vertical="center"/>
    </xf>
    <xf numFmtId="49" fontId="1" fillId="2" borderId="16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 readingOrder="1"/>
    </xf>
    <xf numFmtId="49" fontId="7" fillId="0" borderId="0" xfId="0" applyNumberFormat="1" applyFont="1" applyAlignment="1">
      <alignment horizontal="center"/>
    </xf>
    <xf numFmtId="49" fontId="1" fillId="2" borderId="21" xfId="0" applyNumberFormat="1" applyFont="1" applyFill="1" applyBorder="1" applyAlignment="1">
      <alignment horizontal="left"/>
    </xf>
    <xf numFmtId="49" fontId="1" fillId="2" borderId="20" xfId="0" applyNumberFormat="1" applyFont="1" applyFill="1" applyBorder="1" applyAlignment="1">
      <alignment horizontal="left"/>
    </xf>
    <xf numFmtId="49" fontId="1" fillId="2" borderId="19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0" fontId="9" fillId="0" borderId="8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1" fillId="0" borderId="1" xfId="0" applyNumberFormat="1" applyFont="1" applyFill="1" applyBorder="1"/>
    <xf numFmtId="49" fontId="1" fillId="0" borderId="8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left"/>
    </xf>
    <xf numFmtId="49" fontId="1" fillId="0" borderId="34" xfId="0" applyNumberFormat="1" applyFont="1" applyFill="1" applyBorder="1"/>
    <xf numFmtId="49" fontId="1" fillId="0" borderId="29" xfId="0" applyNumberFormat="1" applyFont="1" applyFill="1" applyBorder="1"/>
    <xf numFmtId="49" fontId="1" fillId="0" borderId="24" xfId="0" applyNumberFormat="1" applyFont="1" applyFill="1" applyBorder="1"/>
    <xf numFmtId="0" fontId="10" fillId="0" borderId="1" xfId="0" applyFont="1" applyFill="1" applyBorder="1" applyAlignment="1">
      <alignment horizontal="left" wrapText="1"/>
    </xf>
    <xf numFmtId="168" fontId="10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165" fontId="10" fillId="0" borderId="1" xfId="0" applyNumberFormat="1" applyFont="1" applyFill="1" applyBorder="1" applyAlignment="1">
      <alignment horizontal="center" wrapText="1"/>
    </xf>
    <xf numFmtId="3" fontId="10" fillId="0" borderId="1" xfId="0" quotePrefix="1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left" wrapText="1"/>
    </xf>
  </cellXfs>
  <cellStyles count="6">
    <cellStyle name="Bad" xfId="4" builtinId="27"/>
    <cellStyle name="Comma" xfId="1" builtinId="3"/>
    <cellStyle name="Currency" xfId="2" builtinId="4"/>
    <cellStyle name="Normal" xfId="0" builtinId="0"/>
    <cellStyle name="Normal_Rate Comparison Calculator" xfId="5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Charts!$B$2</c:f>
              <c:strCache>
                <c:ptCount val="1"/>
                <c:pt idx="0">
                  <c:v> Consumption Charge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Charts!$A$3:$A$9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Charts!$B$3:$B$9</c:f>
              <c:numCache>
                <c:formatCode>_("$"* #,##0_);_("$"* \(#,##0\);_("$"* "-"??_);_(@_)</c:formatCode>
                <c:ptCount val="7"/>
                <c:pt idx="0">
                  <c:v>5301.5</c:v>
                </c:pt>
                <c:pt idx="1">
                  <c:v>4105</c:v>
                </c:pt>
                <c:pt idx="2">
                  <c:v>6175</c:v>
                </c:pt>
                <c:pt idx="3">
                  <c:v>8859</c:v>
                </c:pt>
                <c:pt idx="4">
                  <c:v>10569</c:v>
                </c:pt>
                <c:pt idx="5">
                  <c:v>10568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D-4B9B-A087-DFD573F48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853215"/>
        <c:axId val="1049144127"/>
      </c:lineChart>
      <c:catAx>
        <c:axId val="177885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144127"/>
        <c:crosses val="autoZero"/>
        <c:auto val="1"/>
        <c:lblAlgn val="ctr"/>
        <c:lblOffset val="100"/>
        <c:noMultiLvlLbl val="0"/>
      </c:catAx>
      <c:valAx>
        <c:axId val="104914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85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SDC Charges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Charts!$B$14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Charts!$A$15:$A$30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Charts!$B$15:$B$30</c:f>
              <c:numCache>
                <c:formatCode>_("$"* #,##0_);_("$"* \(#,##0\);_("$"* "-"??_);_(@_)</c:formatCode>
                <c:ptCount val="16"/>
                <c:pt idx="0">
                  <c:v>9000</c:v>
                </c:pt>
                <c:pt idx="1">
                  <c:v>15000</c:v>
                </c:pt>
                <c:pt idx="2">
                  <c:v>3000</c:v>
                </c:pt>
                <c:pt idx="3">
                  <c:v>0</c:v>
                </c:pt>
                <c:pt idx="4">
                  <c:v>6000</c:v>
                </c:pt>
                <c:pt idx="5">
                  <c:v>9710</c:v>
                </c:pt>
                <c:pt idx="6">
                  <c:v>0</c:v>
                </c:pt>
                <c:pt idx="7">
                  <c:v>0</c:v>
                </c:pt>
                <c:pt idx="8">
                  <c:v>9710</c:v>
                </c:pt>
                <c:pt idx="9">
                  <c:v>10830</c:v>
                </c:pt>
                <c:pt idx="10">
                  <c:v>0</c:v>
                </c:pt>
                <c:pt idx="11">
                  <c:v>11354</c:v>
                </c:pt>
                <c:pt idx="12">
                  <c:v>0</c:v>
                </c:pt>
                <c:pt idx="13">
                  <c:v>12184</c:v>
                </c:pt>
                <c:pt idx="14">
                  <c:v>0</c:v>
                </c:pt>
                <c:pt idx="15">
                  <c:v>12184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8-44C1-8839-ACBE116E9303}"/>
            </c:ext>
          </c:extLst>
        </c:ser>
        <c:ser>
          <c:idx val="1"/>
          <c:order val="1"/>
          <c:tx>
            <c:strRef>
              <c:f>Charts!$C$14</c:f>
              <c:strCache>
                <c:ptCount val="1"/>
                <c:pt idx="0">
                  <c:v>Commercial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Charts!$A$15:$A$30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Charts!$C$15:$C$30</c:f>
              <c:numCache>
                <c:formatCode>_("$"* #,##0_);_("$"* \(#,##0\);_("$"*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10577</c:v>
                </c:pt>
                <c:pt idx="9">
                  <c:v>14345</c:v>
                </c:pt>
                <c:pt idx="10">
                  <c:v>26206.799999999999</c:v>
                </c:pt>
                <c:pt idx="11">
                  <c:v>59110.75</c:v>
                </c:pt>
                <c:pt idx="12">
                  <c:v>16402.75</c:v>
                </c:pt>
                <c:pt idx="13">
                  <c:v>54066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8-44C1-8839-ACBE116E9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9627855"/>
        <c:axId val="1049139551"/>
      </c:lineChart>
      <c:catAx>
        <c:axId val="181962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139551"/>
        <c:crosses val="autoZero"/>
        <c:auto val="1"/>
        <c:lblAlgn val="ctr"/>
        <c:lblOffset val="100"/>
        <c:noMultiLvlLbl val="0"/>
      </c:catAx>
      <c:valAx>
        <c:axId val="1049139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9627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593407</xdr:colOff>
      <xdr:row>1</xdr:row>
      <xdr:rowOff>8572</xdr:rowOff>
    </xdr:from>
    <xdr:to>
      <xdr:col>13</xdr:col>
      <xdr:colOff>260985</xdr:colOff>
      <xdr:row>9</xdr:row>
      <xdr:rowOff>80010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6666</xdr:colOff>
      <xdr:row>12</xdr:row>
      <xdr:rowOff>225742</xdr:rowOff>
    </xdr:from>
    <xdr:to>
      <xdr:col>15</xdr:col>
      <xdr:colOff>354329</xdr:colOff>
      <xdr:row>27</xdr:row>
      <xdr:rowOff>73342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0.12338</cdr:x>
      <cdr:y>0.41493</cdr:y>
    </cdr:from>
    <cdr:to>
      <cdr:x>0.94133</cdr:x>
      <cdr:y>0.6597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FA5ED24-EE71-443A-AC34-06B61F61A58F}"/>
            </a:ext>
          </a:extLst>
        </cdr:cNvPr>
        <cdr:cNvCxnSpPr/>
      </cdr:nvCxnSpPr>
      <cdr:spPr>
        <a:xfrm xmlns:a="http://schemas.openxmlformats.org/drawingml/2006/main" flipV="1">
          <a:off x="681038" y="661988"/>
          <a:ext cx="4514850" cy="3905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61"/>
  <sheetViews>
    <sheetView workbookViewId="0">
      <pane xSplit="9" ySplit="2" topLeftCell="AH21" activePane="bottomRight" state="frozenSplit"/>
      <selection pane="topRight" activeCell="J1" sqref="J1"/>
      <selection pane="bottomLeft" activeCell="A3" sqref="A3"/>
      <selection pane="bottomRight" sqref="A1:AE11"/>
    </sheetView>
  </sheetViews>
  <sheetFormatPr defaultColWidth="8.85546875" defaultRowHeight="15" x14ac:dyDescent="0.25"/>
  <cols>
    <col min="1" max="5" width="3" style="13" customWidth="1"/>
    <col min="6" max="6" width="3.85546875" style="13" customWidth="1"/>
    <col min="7" max="8" width="3" style="13" customWidth="1"/>
    <col min="9" max="9" width="27.28515625" style="13" customWidth="1"/>
    <col min="10" max="10" width="7.85546875" style="14" hidden="1" customWidth="1"/>
    <col min="11" max="11" width="2.28515625" style="14" hidden="1" customWidth="1"/>
    <col min="12" max="12" width="7.5703125" style="14" hidden="1" customWidth="1"/>
    <col min="13" max="13" width="2.28515625" style="14" hidden="1" customWidth="1"/>
    <col min="14" max="14" width="7.5703125" style="14" hidden="1" customWidth="1"/>
    <col min="15" max="15" width="2.28515625" style="14" hidden="1" customWidth="1"/>
    <col min="16" max="16" width="7.85546875" style="14" hidden="1" customWidth="1"/>
    <col min="17" max="17" width="2.28515625" style="14" hidden="1" customWidth="1"/>
    <col min="18" max="18" width="7.5703125" style="14" hidden="1" customWidth="1"/>
    <col min="19" max="19" width="2.28515625" style="14" hidden="1" customWidth="1"/>
    <col min="20" max="20" width="7.5703125" style="14" hidden="1" customWidth="1"/>
    <col min="21" max="21" width="2.28515625" style="14" hidden="1" customWidth="1"/>
    <col min="22" max="22" width="7.85546875" style="14" hidden="1" customWidth="1"/>
    <col min="23" max="23" width="2.28515625" style="14" hidden="1" customWidth="1"/>
    <col min="24" max="24" width="7.5703125" style="14" hidden="1" customWidth="1"/>
    <col min="25" max="25" width="2.28515625" style="14" hidden="1" customWidth="1"/>
    <col min="26" max="26" width="7.5703125" style="14" hidden="1" customWidth="1"/>
    <col min="27" max="27" width="2.28515625" style="14" hidden="1" customWidth="1"/>
    <col min="28" max="28" width="7.5703125" style="14" hidden="1" customWidth="1"/>
    <col min="29" max="29" width="2.28515625" style="14" hidden="1" customWidth="1"/>
    <col min="30" max="30" width="7.5703125" style="14" hidden="1" customWidth="1"/>
    <col min="31" max="31" width="2.28515625" style="14" hidden="1" customWidth="1"/>
    <col min="32" max="32" width="7.85546875" style="14" hidden="1" customWidth="1"/>
    <col min="33" max="33" width="2.28515625" style="14" hidden="1" customWidth="1"/>
    <col min="34" max="34" width="11.140625" style="14" bestFit="1" customWidth="1"/>
    <col min="35" max="35" width="11.5703125" style="5" customWidth="1"/>
    <col min="36" max="36" width="10.28515625" style="1" customWidth="1"/>
    <col min="37" max="37" width="8.85546875" style="5"/>
    <col min="38" max="38" width="10.7109375" style="5" bestFit="1" customWidth="1"/>
    <col min="39" max="16384" width="8.85546875" style="5"/>
  </cols>
  <sheetData>
    <row r="1" spans="1:3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J1" s="5"/>
    </row>
    <row r="2" spans="1:36" s="8" customFormat="1" x14ac:dyDescent="0.25"/>
    <row r="3" spans="1:3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J3" s="5"/>
    </row>
    <row r="4" spans="1:3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J4" s="5"/>
    </row>
    <row r="5" spans="1:3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J5" s="5"/>
    </row>
    <row r="6" spans="1:3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J6" s="5"/>
    </row>
    <row r="7" spans="1:3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J7" s="5"/>
    </row>
    <row r="8" spans="1:3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J8" s="5"/>
    </row>
    <row r="9" spans="1:3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J9" s="5"/>
    </row>
    <row r="10" spans="1:3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J10" s="5"/>
    </row>
    <row r="11" spans="1:3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J11" s="5"/>
    </row>
    <row r="12" spans="1:3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J12" s="5"/>
    </row>
    <row r="13" spans="1:3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J13" s="5"/>
    </row>
    <row r="14" spans="1:3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J14" s="5"/>
    </row>
    <row r="15" spans="1:3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J15" s="5"/>
    </row>
    <row r="16" spans="1:3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J16" s="5"/>
    </row>
    <row r="17" spans="1:3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J17" s="5"/>
    </row>
    <row r="18" spans="1:3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J18" s="5"/>
    </row>
    <row r="19" spans="1:3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J19" s="5"/>
    </row>
    <row r="20" spans="1:3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J20" s="5"/>
    </row>
    <row r="21" spans="1:3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J21" s="5"/>
    </row>
    <row r="22" spans="1:3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J22" s="5"/>
    </row>
    <row r="23" spans="1:3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J23" s="5"/>
    </row>
    <row r="24" spans="1:3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J24" s="5"/>
    </row>
    <row r="25" spans="1:3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J25" s="5"/>
    </row>
    <row r="26" spans="1:3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J26" s="5"/>
    </row>
    <row r="27" spans="1:3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J27" s="5"/>
    </row>
    <row r="28" spans="1:3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J28" s="5"/>
    </row>
    <row r="29" spans="1:3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J29" s="5"/>
    </row>
    <row r="30" spans="1:38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J30" s="5"/>
    </row>
    <row r="31" spans="1:38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J31" s="5"/>
    </row>
    <row r="32" spans="1:38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J32" s="5"/>
      <c r="AL32" s="10"/>
    </row>
    <row r="33" spans="1:4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J33" s="5"/>
    </row>
    <row r="34" spans="1:4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J34" s="5"/>
    </row>
    <row r="35" spans="1:4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J35" s="5"/>
    </row>
    <row r="36" spans="1:4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J36" s="5"/>
    </row>
    <row r="37" spans="1:4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J37" s="5"/>
    </row>
    <row r="38" spans="1:4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J38" s="5"/>
    </row>
    <row r="39" spans="1:4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J39" s="5"/>
    </row>
    <row r="40" spans="1:4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J40" s="5"/>
      <c r="AR40" s="10"/>
    </row>
    <row r="41" spans="1:4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J41" s="5"/>
      <c r="AN41" s="11"/>
      <c r="AQ41" s="11"/>
    </row>
    <row r="42" spans="1:4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J42" s="5"/>
    </row>
    <row r="43" spans="1:4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J43" s="5"/>
    </row>
    <row r="44" spans="1:4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J44" s="5"/>
    </row>
    <row r="45" spans="1:4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J45" s="5"/>
    </row>
    <row r="46" spans="1:4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J46" s="5"/>
    </row>
    <row r="47" spans="1:4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J47" s="5"/>
    </row>
    <row r="48" spans="1:4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J48" s="5"/>
    </row>
    <row r="49" spans="1:3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J49" s="5"/>
    </row>
    <row r="50" spans="1:3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J50" s="5"/>
    </row>
    <row r="51" spans="1:3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J51" s="5"/>
    </row>
    <row r="52" spans="1:3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J52" s="5"/>
    </row>
    <row r="53" spans="1:3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J53" s="5"/>
    </row>
    <row r="54" spans="1:3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J54" s="5"/>
    </row>
    <row r="55" spans="1:3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J55" s="5"/>
    </row>
    <row r="56" spans="1:3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J56" s="5"/>
    </row>
    <row r="57" spans="1:3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J57" s="5"/>
    </row>
    <row r="58" spans="1:3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J58" s="5"/>
    </row>
    <row r="59" spans="1:3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J59" s="5"/>
    </row>
    <row r="60" spans="1:3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J60" s="5"/>
    </row>
    <row r="61" spans="1:3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J61" s="5"/>
    </row>
    <row r="62" spans="1:3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J62" s="5"/>
    </row>
    <row r="63" spans="1:3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J63" s="5"/>
    </row>
    <row r="64" spans="1:3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J64" s="5"/>
    </row>
    <row r="65" spans="1:3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J65" s="5"/>
    </row>
    <row r="66" spans="1:3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J66" s="5"/>
    </row>
    <row r="67" spans="1:3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J67" s="5"/>
    </row>
    <row r="68" spans="1:3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J68" s="5"/>
    </row>
    <row r="69" spans="1:3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J69" s="5"/>
    </row>
    <row r="70" spans="1:3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J70" s="5"/>
    </row>
    <row r="71" spans="1:3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J71" s="5"/>
    </row>
    <row r="72" spans="1:3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J72" s="5"/>
    </row>
    <row r="73" spans="1:3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J73" s="5"/>
    </row>
    <row r="74" spans="1:3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J74" s="5"/>
    </row>
    <row r="75" spans="1:3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J75" s="5"/>
    </row>
    <row r="76" spans="1:3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J76" s="5"/>
    </row>
    <row r="77" spans="1:3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J77" s="5"/>
    </row>
    <row r="78" spans="1:3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J78" s="5"/>
    </row>
    <row r="79" spans="1:3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J79" s="5"/>
    </row>
    <row r="80" spans="1:3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J80" s="5"/>
    </row>
    <row r="81" spans="1:3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J81" s="5"/>
    </row>
    <row r="82" spans="1:3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J82" s="5"/>
    </row>
    <row r="83" spans="1:3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J83" s="5"/>
    </row>
    <row r="84" spans="1:3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J84" s="5"/>
    </row>
    <row r="85" spans="1:3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J85" s="5"/>
    </row>
    <row r="86" spans="1:3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J86" s="5"/>
    </row>
    <row r="87" spans="1:3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J87" s="5"/>
    </row>
    <row r="88" spans="1:3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J88" s="5"/>
    </row>
    <row r="89" spans="1:3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J89" s="5"/>
    </row>
    <row r="90" spans="1:3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J90" s="5"/>
    </row>
    <row r="91" spans="1:3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J91" s="5"/>
    </row>
    <row r="92" spans="1:3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J92" s="5"/>
    </row>
    <row r="93" spans="1:3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J93" s="5"/>
    </row>
    <row r="94" spans="1:3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J94" s="5"/>
    </row>
    <row r="95" spans="1:3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J95" s="5"/>
    </row>
    <row r="96" spans="1:3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J96" s="5"/>
    </row>
    <row r="97" spans="1:38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J97" s="5"/>
    </row>
    <row r="98" spans="1:38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J98" s="5"/>
    </row>
    <row r="99" spans="1:38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J99" s="5"/>
    </row>
    <row r="100" spans="1:38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J100" s="5"/>
    </row>
    <row r="101" spans="1:38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J101" s="5"/>
    </row>
    <row r="102" spans="1:38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J102" s="5"/>
    </row>
    <row r="103" spans="1:38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J103" s="5"/>
    </row>
    <row r="104" spans="1:38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J104" s="5"/>
    </row>
    <row r="105" spans="1:38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J105" s="5"/>
    </row>
    <row r="106" spans="1:38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J106" s="5"/>
    </row>
    <row r="107" spans="1:38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J107" s="5"/>
    </row>
    <row r="108" spans="1:38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J108" s="5"/>
      <c r="AL108" s="11"/>
    </row>
    <row r="109" spans="1:38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J109" s="5"/>
    </row>
    <row r="110" spans="1:38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J110" s="5"/>
    </row>
    <row r="111" spans="1:38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J111" s="5"/>
    </row>
    <row r="112" spans="1:38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J144" s="5"/>
    </row>
    <row r="145" spans="1:38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J145" s="5"/>
    </row>
    <row r="146" spans="1:38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J146" s="5"/>
    </row>
    <row r="147" spans="1:38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J147" s="5"/>
    </row>
    <row r="148" spans="1:38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J148" s="5"/>
    </row>
    <row r="149" spans="1:38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J149" s="5"/>
    </row>
    <row r="150" spans="1:38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J150" s="5"/>
      <c r="AL150" s="11"/>
    </row>
    <row r="151" spans="1:38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J151" s="5"/>
      <c r="AL151" s="11"/>
    </row>
    <row r="152" spans="1:38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J152" s="5"/>
    </row>
    <row r="153" spans="1:38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J153" s="5"/>
    </row>
    <row r="154" spans="1:38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J154" s="5"/>
    </row>
    <row r="155" spans="1:38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J155" s="5"/>
    </row>
    <row r="156" spans="1:38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J156" s="5"/>
    </row>
    <row r="157" spans="1:38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J157" s="5"/>
    </row>
    <row r="158" spans="1:38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J158" s="5"/>
    </row>
    <row r="159" spans="1:38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J159" s="5"/>
    </row>
    <row r="160" spans="1:38" s="12" customFormat="1" ht="11.25" x14ac:dyDescent="0.2"/>
    <row r="161" spans="1:36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J161" s="5"/>
    </row>
  </sheetData>
  <pageMargins left="0.7" right="0.7" top="0.75" bottom="0.75" header="0.1" footer="0.3"/>
  <pageSetup orientation="portrait" verticalDpi="0" r:id="rId1"/>
  <headerFooter>
    <oddHeader>&amp;L&amp;"Arial,Bold"&amp;8 2:50 PM
&amp;"Arial,Bold"&amp;8 06/10/19
&amp;"Arial,Bold"&amp;8 Accrual Basis&amp;C&amp;"Arial,Bold"&amp;12 Gold Mountain CSD
&amp;"Arial,Bold"&amp;14 Profit &amp;&amp; Loss Budget Overview
&amp;"Arial,Bold"&amp;10 July 2018 through June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"/>
  <sheetViews>
    <sheetView workbookViewId="0">
      <selection activeCell="J25" sqref="J25"/>
    </sheetView>
  </sheetViews>
  <sheetFormatPr defaultRowHeight="12.75" x14ac:dyDescent="0.2"/>
  <cols>
    <col min="1" max="1" width="25" style="97" customWidth="1"/>
    <col min="2" max="2" width="14.5703125" style="97" customWidth="1"/>
    <col min="3" max="3" width="15.28515625" style="97" customWidth="1"/>
    <col min="4" max="4" width="14.42578125" style="97" customWidth="1"/>
    <col min="5" max="5" width="11" style="97" bestFit="1" customWidth="1"/>
    <col min="6" max="6" width="17" style="97" customWidth="1"/>
    <col min="7" max="7" width="11" style="97" customWidth="1"/>
    <col min="8" max="8" width="10.42578125" style="97" customWidth="1"/>
    <col min="9" max="9" width="16.28515625" style="104" customWidth="1"/>
    <col min="10" max="10" width="17.42578125" style="104" customWidth="1"/>
    <col min="11" max="11" width="13" style="105" customWidth="1"/>
    <col min="12" max="12" width="10.140625" style="105" customWidth="1"/>
    <col min="13" max="13" width="13" style="104" customWidth="1"/>
    <col min="14" max="14" width="11" style="100" customWidth="1"/>
    <col min="15" max="15" width="16.28515625" style="100" customWidth="1"/>
    <col min="16" max="17" width="13" style="100" customWidth="1"/>
    <col min="18" max="19" width="11" style="97" bestFit="1" customWidth="1"/>
    <col min="20" max="20" width="11.7109375" style="97" customWidth="1"/>
    <col min="21" max="256" width="8.85546875" style="97"/>
    <col min="257" max="257" width="18.85546875" style="97" customWidth="1"/>
    <col min="258" max="258" width="13.28515625" style="97" customWidth="1"/>
    <col min="259" max="259" width="12.85546875" style="97" customWidth="1"/>
    <col min="260" max="260" width="14.42578125" style="97" customWidth="1"/>
    <col min="261" max="261" width="11" style="97" bestFit="1" customWidth="1"/>
    <col min="262" max="263" width="11" style="97" customWidth="1"/>
    <col min="264" max="264" width="10.42578125" style="97" customWidth="1"/>
    <col min="265" max="265" width="16.28515625" style="97" customWidth="1"/>
    <col min="266" max="266" width="17.42578125" style="97" customWidth="1"/>
    <col min="267" max="267" width="13" style="97" customWidth="1"/>
    <col min="268" max="268" width="10.140625" style="97" customWidth="1"/>
    <col min="269" max="269" width="13" style="97" customWidth="1"/>
    <col min="270" max="270" width="11" style="97" customWidth="1"/>
    <col min="271" max="271" width="16.28515625" style="97" customWidth="1"/>
    <col min="272" max="273" width="13" style="97" customWidth="1"/>
    <col min="274" max="275" width="11" style="97" bestFit="1" customWidth="1"/>
    <col min="276" max="276" width="11.7109375" style="97" customWidth="1"/>
    <col min="277" max="512" width="8.85546875" style="97"/>
    <col min="513" max="513" width="18.85546875" style="97" customWidth="1"/>
    <col min="514" max="514" width="13.28515625" style="97" customWidth="1"/>
    <col min="515" max="515" width="12.85546875" style="97" customWidth="1"/>
    <col min="516" max="516" width="14.42578125" style="97" customWidth="1"/>
    <col min="517" max="517" width="11" style="97" bestFit="1" customWidth="1"/>
    <col min="518" max="519" width="11" style="97" customWidth="1"/>
    <col min="520" max="520" width="10.42578125" style="97" customWidth="1"/>
    <col min="521" max="521" width="16.28515625" style="97" customWidth="1"/>
    <col min="522" max="522" width="17.42578125" style="97" customWidth="1"/>
    <col min="523" max="523" width="13" style="97" customWidth="1"/>
    <col min="524" max="524" width="10.140625" style="97" customWidth="1"/>
    <col min="525" max="525" width="13" style="97" customWidth="1"/>
    <col min="526" max="526" width="11" style="97" customWidth="1"/>
    <col min="527" max="527" width="16.28515625" style="97" customWidth="1"/>
    <col min="528" max="529" width="13" style="97" customWidth="1"/>
    <col min="530" max="531" width="11" style="97" bestFit="1" customWidth="1"/>
    <col min="532" max="532" width="11.7109375" style="97" customWidth="1"/>
    <col min="533" max="768" width="8.85546875" style="97"/>
    <col min="769" max="769" width="18.85546875" style="97" customWidth="1"/>
    <col min="770" max="770" width="13.28515625" style="97" customWidth="1"/>
    <col min="771" max="771" width="12.85546875" style="97" customWidth="1"/>
    <col min="772" max="772" width="14.42578125" style="97" customWidth="1"/>
    <col min="773" max="773" width="11" style="97" bestFit="1" customWidth="1"/>
    <col min="774" max="775" width="11" style="97" customWidth="1"/>
    <col min="776" max="776" width="10.42578125" style="97" customWidth="1"/>
    <col min="777" max="777" width="16.28515625" style="97" customWidth="1"/>
    <col min="778" max="778" width="17.42578125" style="97" customWidth="1"/>
    <col min="779" max="779" width="13" style="97" customWidth="1"/>
    <col min="780" max="780" width="10.140625" style="97" customWidth="1"/>
    <col min="781" max="781" width="13" style="97" customWidth="1"/>
    <col min="782" max="782" width="11" style="97" customWidth="1"/>
    <col min="783" max="783" width="16.28515625" style="97" customWidth="1"/>
    <col min="784" max="785" width="13" style="97" customWidth="1"/>
    <col min="786" max="787" width="11" style="97" bestFit="1" customWidth="1"/>
    <col min="788" max="788" width="11.7109375" style="97" customWidth="1"/>
    <col min="789" max="1024" width="8.85546875" style="97"/>
    <col min="1025" max="1025" width="18.85546875" style="97" customWidth="1"/>
    <col min="1026" max="1026" width="13.28515625" style="97" customWidth="1"/>
    <col min="1027" max="1027" width="12.85546875" style="97" customWidth="1"/>
    <col min="1028" max="1028" width="14.42578125" style="97" customWidth="1"/>
    <col min="1029" max="1029" width="11" style="97" bestFit="1" customWidth="1"/>
    <col min="1030" max="1031" width="11" style="97" customWidth="1"/>
    <col min="1032" max="1032" width="10.42578125" style="97" customWidth="1"/>
    <col min="1033" max="1033" width="16.28515625" style="97" customWidth="1"/>
    <col min="1034" max="1034" width="17.42578125" style="97" customWidth="1"/>
    <col min="1035" max="1035" width="13" style="97" customWidth="1"/>
    <col min="1036" max="1036" width="10.140625" style="97" customWidth="1"/>
    <col min="1037" max="1037" width="13" style="97" customWidth="1"/>
    <col min="1038" max="1038" width="11" style="97" customWidth="1"/>
    <col min="1039" max="1039" width="16.28515625" style="97" customWidth="1"/>
    <col min="1040" max="1041" width="13" style="97" customWidth="1"/>
    <col min="1042" max="1043" width="11" style="97" bestFit="1" customWidth="1"/>
    <col min="1044" max="1044" width="11.7109375" style="97" customWidth="1"/>
    <col min="1045" max="1280" width="8.85546875" style="97"/>
    <col min="1281" max="1281" width="18.85546875" style="97" customWidth="1"/>
    <col min="1282" max="1282" width="13.28515625" style="97" customWidth="1"/>
    <col min="1283" max="1283" width="12.85546875" style="97" customWidth="1"/>
    <col min="1284" max="1284" width="14.42578125" style="97" customWidth="1"/>
    <col min="1285" max="1285" width="11" style="97" bestFit="1" customWidth="1"/>
    <col min="1286" max="1287" width="11" style="97" customWidth="1"/>
    <col min="1288" max="1288" width="10.42578125" style="97" customWidth="1"/>
    <col min="1289" max="1289" width="16.28515625" style="97" customWidth="1"/>
    <col min="1290" max="1290" width="17.42578125" style="97" customWidth="1"/>
    <col min="1291" max="1291" width="13" style="97" customWidth="1"/>
    <col min="1292" max="1292" width="10.140625" style="97" customWidth="1"/>
    <col min="1293" max="1293" width="13" style="97" customWidth="1"/>
    <col min="1294" max="1294" width="11" style="97" customWidth="1"/>
    <col min="1295" max="1295" width="16.28515625" style="97" customWidth="1"/>
    <col min="1296" max="1297" width="13" style="97" customWidth="1"/>
    <col min="1298" max="1299" width="11" style="97" bestFit="1" customWidth="1"/>
    <col min="1300" max="1300" width="11.7109375" style="97" customWidth="1"/>
    <col min="1301" max="1536" width="8.85546875" style="97"/>
    <col min="1537" max="1537" width="18.85546875" style="97" customWidth="1"/>
    <col min="1538" max="1538" width="13.28515625" style="97" customWidth="1"/>
    <col min="1539" max="1539" width="12.85546875" style="97" customWidth="1"/>
    <col min="1540" max="1540" width="14.42578125" style="97" customWidth="1"/>
    <col min="1541" max="1541" width="11" style="97" bestFit="1" customWidth="1"/>
    <col min="1542" max="1543" width="11" style="97" customWidth="1"/>
    <col min="1544" max="1544" width="10.42578125" style="97" customWidth="1"/>
    <col min="1545" max="1545" width="16.28515625" style="97" customWidth="1"/>
    <col min="1546" max="1546" width="17.42578125" style="97" customWidth="1"/>
    <col min="1547" max="1547" width="13" style="97" customWidth="1"/>
    <col min="1548" max="1548" width="10.140625" style="97" customWidth="1"/>
    <col min="1549" max="1549" width="13" style="97" customWidth="1"/>
    <col min="1550" max="1550" width="11" style="97" customWidth="1"/>
    <col min="1551" max="1551" width="16.28515625" style="97" customWidth="1"/>
    <col min="1552" max="1553" width="13" style="97" customWidth="1"/>
    <col min="1554" max="1555" width="11" style="97" bestFit="1" customWidth="1"/>
    <col min="1556" max="1556" width="11.7109375" style="97" customWidth="1"/>
    <col min="1557" max="1792" width="8.85546875" style="97"/>
    <col min="1793" max="1793" width="18.85546875" style="97" customWidth="1"/>
    <col min="1794" max="1794" width="13.28515625" style="97" customWidth="1"/>
    <col min="1795" max="1795" width="12.85546875" style="97" customWidth="1"/>
    <col min="1796" max="1796" width="14.42578125" style="97" customWidth="1"/>
    <col min="1797" max="1797" width="11" style="97" bestFit="1" customWidth="1"/>
    <col min="1798" max="1799" width="11" style="97" customWidth="1"/>
    <col min="1800" max="1800" width="10.42578125" style="97" customWidth="1"/>
    <col min="1801" max="1801" width="16.28515625" style="97" customWidth="1"/>
    <col min="1802" max="1802" width="17.42578125" style="97" customWidth="1"/>
    <col min="1803" max="1803" width="13" style="97" customWidth="1"/>
    <col min="1804" max="1804" width="10.140625" style="97" customWidth="1"/>
    <col min="1805" max="1805" width="13" style="97" customWidth="1"/>
    <col min="1806" max="1806" width="11" style="97" customWidth="1"/>
    <col min="1807" max="1807" width="16.28515625" style="97" customWidth="1"/>
    <col min="1808" max="1809" width="13" style="97" customWidth="1"/>
    <col min="1810" max="1811" width="11" style="97" bestFit="1" customWidth="1"/>
    <col min="1812" max="1812" width="11.7109375" style="97" customWidth="1"/>
    <col min="1813" max="2048" width="8.85546875" style="97"/>
    <col min="2049" max="2049" width="18.85546875" style="97" customWidth="1"/>
    <col min="2050" max="2050" width="13.28515625" style="97" customWidth="1"/>
    <col min="2051" max="2051" width="12.85546875" style="97" customWidth="1"/>
    <col min="2052" max="2052" width="14.42578125" style="97" customWidth="1"/>
    <col min="2053" max="2053" width="11" style="97" bestFit="1" customWidth="1"/>
    <col min="2054" max="2055" width="11" style="97" customWidth="1"/>
    <col min="2056" max="2056" width="10.42578125" style="97" customWidth="1"/>
    <col min="2057" max="2057" width="16.28515625" style="97" customWidth="1"/>
    <col min="2058" max="2058" width="17.42578125" style="97" customWidth="1"/>
    <col min="2059" max="2059" width="13" style="97" customWidth="1"/>
    <col min="2060" max="2060" width="10.140625" style="97" customWidth="1"/>
    <col min="2061" max="2061" width="13" style="97" customWidth="1"/>
    <col min="2062" max="2062" width="11" style="97" customWidth="1"/>
    <col min="2063" max="2063" width="16.28515625" style="97" customWidth="1"/>
    <col min="2064" max="2065" width="13" style="97" customWidth="1"/>
    <col min="2066" max="2067" width="11" style="97" bestFit="1" customWidth="1"/>
    <col min="2068" max="2068" width="11.7109375" style="97" customWidth="1"/>
    <col min="2069" max="2304" width="8.85546875" style="97"/>
    <col min="2305" max="2305" width="18.85546875" style="97" customWidth="1"/>
    <col min="2306" max="2306" width="13.28515625" style="97" customWidth="1"/>
    <col min="2307" max="2307" width="12.85546875" style="97" customWidth="1"/>
    <col min="2308" max="2308" width="14.42578125" style="97" customWidth="1"/>
    <col min="2309" max="2309" width="11" style="97" bestFit="1" customWidth="1"/>
    <col min="2310" max="2311" width="11" style="97" customWidth="1"/>
    <col min="2312" max="2312" width="10.42578125" style="97" customWidth="1"/>
    <col min="2313" max="2313" width="16.28515625" style="97" customWidth="1"/>
    <col min="2314" max="2314" width="17.42578125" style="97" customWidth="1"/>
    <col min="2315" max="2315" width="13" style="97" customWidth="1"/>
    <col min="2316" max="2316" width="10.140625" style="97" customWidth="1"/>
    <col min="2317" max="2317" width="13" style="97" customWidth="1"/>
    <col min="2318" max="2318" width="11" style="97" customWidth="1"/>
    <col min="2319" max="2319" width="16.28515625" style="97" customWidth="1"/>
    <col min="2320" max="2321" width="13" style="97" customWidth="1"/>
    <col min="2322" max="2323" width="11" style="97" bestFit="1" customWidth="1"/>
    <col min="2324" max="2324" width="11.7109375" style="97" customWidth="1"/>
    <col min="2325" max="2560" width="8.85546875" style="97"/>
    <col min="2561" max="2561" width="18.85546875" style="97" customWidth="1"/>
    <col min="2562" max="2562" width="13.28515625" style="97" customWidth="1"/>
    <col min="2563" max="2563" width="12.85546875" style="97" customWidth="1"/>
    <col min="2564" max="2564" width="14.42578125" style="97" customWidth="1"/>
    <col min="2565" max="2565" width="11" style="97" bestFit="1" customWidth="1"/>
    <col min="2566" max="2567" width="11" style="97" customWidth="1"/>
    <col min="2568" max="2568" width="10.42578125" style="97" customWidth="1"/>
    <col min="2569" max="2569" width="16.28515625" style="97" customWidth="1"/>
    <col min="2570" max="2570" width="17.42578125" style="97" customWidth="1"/>
    <col min="2571" max="2571" width="13" style="97" customWidth="1"/>
    <col min="2572" max="2572" width="10.140625" style="97" customWidth="1"/>
    <col min="2573" max="2573" width="13" style="97" customWidth="1"/>
    <col min="2574" max="2574" width="11" style="97" customWidth="1"/>
    <col min="2575" max="2575" width="16.28515625" style="97" customWidth="1"/>
    <col min="2576" max="2577" width="13" style="97" customWidth="1"/>
    <col min="2578" max="2579" width="11" style="97" bestFit="1" customWidth="1"/>
    <col min="2580" max="2580" width="11.7109375" style="97" customWidth="1"/>
    <col min="2581" max="2816" width="8.85546875" style="97"/>
    <col min="2817" max="2817" width="18.85546875" style="97" customWidth="1"/>
    <col min="2818" max="2818" width="13.28515625" style="97" customWidth="1"/>
    <col min="2819" max="2819" width="12.85546875" style="97" customWidth="1"/>
    <col min="2820" max="2820" width="14.42578125" style="97" customWidth="1"/>
    <col min="2821" max="2821" width="11" style="97" bestFit="1" customWidth="1"/>
    <col min="2822" max="2823" width="11" style="97" customWidth="1"/>
    <col min="2824" max="2824" width="10.42578125" style="97" customWidth="1"/>
    <col min="2825" max="2825" width="16.28515625" style="97" customWidth="1"/>
    <col min="2826" max="2826" width="17.42578125" style="97" customWidth="1"/>
    <col min="2827" max="2827" width="13" style="97" customWidth="1"/>
    <col min="2828" max="2828" width="10.140625" style="97" customWidth="1"/>
    <col min="2829" max="2829" width="13" style="97" customWidth="1"/>
    <col min="2830" max="2830" width="11" style="97" customWidth="1"/>
    <col min="2831" max="2831" width="16.28515625" style="97" customWidth="1"/>
    <col min="2832" max="2833" width="13" style="97" customWidth="1"/>
    <col min="2834" max="2835" width="11" style="97" bestFit="1" customWidth="1"/>
    <col min="2836" max="2836" width="11.7109375" style="97" customWidth="1"/>
    <col min="2837" max="3072" width="8.85546875" style="97"/>
    <col min="3073" max="3073" width="18.85546875" style="97" customWidth="1"/>
    <col min="3074" max="3074" width="13.28515625" style="97" customWidth="1"/>
    <col min="3075" max="3075" width="12.85546875" style="97" customWidth="1"/>
    <col min="3076" max="3076" width="14.42578125" style="97" customWidth="1"/>
    <col min="3077" max="3077" width="11" style="97" bestFit="1" customWidth="1"/>
    <col min="3078" max="3079" width="11" style="97" customWidth="1"/>
    <col min="3080" max="3080" width="10.42578125" style="97" customWidth="1"/>
    <col min="3081" max="3081" width="16.28515625" style="97" customWidth="1"/>
    <col min="3082" max="3082" width="17.42578125" style="97" customWidth="1"/>
    <col min="3083" max="3083" width="13" style="97" customWidth="1"/>
    <col min="3084" max="3084" width="10.140625" style="97" customWidth="1"/>
    <col min="3085" max="3085" width="13" style="97" customWidth="1"/>
    <col min="3086" max="3086" width="11" style="97" customWidth="1"/>
    <col min="3087" max="3087" width="16.28515625" style="97" customWidth="1"/>
    <col min="3088" max="3089" width="13" style="97" customWidth="1"/>
    <col min="3090" max="3091" width="11" style="97" bestFit="1" customWidth="1"/>
    <col min="3092" max="3092" width="11.7109375" style="97" customWidth="1"/>
    <col min="3093" max="3328" width="8.85546875" style="97"/>
    <col min="3329" max="3329" width="18.85546875" style="97" customWidth="1"/>
    <col min="3330" max="3330" width="13.28515625" style="97" customWidth="1"/>
    <col min="3331" max="3331" width="12.85546875" style="97" customWidth="1"/>
    <col min="3332" max="3332" width="14.42578125" style="97" customWidth="1"/>
    <col min="3333" max="3333" width="11" style="97" bestFit="1" customWidth="1"/>
    <col min="3334" max="3335" width="11" style="97" customWidth="1"/>
    <col min="3336" max="3336" width="10.42578125" style="97" customWidth="1"/>
    <col min="3337" max="3337" width="16.28515625" style="97" customWidth="1"/>
    <col min="3338" max="3338" width="17.42578125" style="97" customWidth="1"/>
    <col min="3339" max="3339" width="13" style="97" customWidth="1"/>
    <col min="3340" max="3340" width="10.140625" style="97" customWidth="1"/>
    <col min="3341" max="3341" width="13" style="97" customWidth="1"/>
    <col min="3342" max="3342" width="11" style="97" customWidth="1"/>
    <col min="3343" max="3343" width="16.28515625" style="97" customWidth="1"/>
    <col min="3344" max="3345" width="13" style="97" customWidth="1"/>
    <col min="3346" max="3347" width="11" style="97" bestFit="1" customWidth="1"/>
    <col min="3348" max="3348" width="11.7109375" style="97" customWidth="1"/>
    <col min="3349" max="3584" width="8.85546875" style="97"/>
    <col min="3585" max="3585" width="18.85546875" style="97" customWidth="1"/>
    <col min="3586" max="3586" width="13.28515625" style="97" customWidth="1"/>
    <col min="3587" max="3587" width="12.85546875" style="97" customWidth="1"/>
    <col min="3588" max="3588" width="14.42578125" style="97" customWidth="1"/>
    <col min="3589" max="3589" width="11" style="97" bestFit="1" customWidth="1"/>
    <col min="3590" max="3591" width="11" style="97" customWidth="1"/>
    <col min="3592" max="3592" width="10.42578125" style="97" customWidth="1"/>
    <col min="3593" max="3593" width="16.28515625" style="97" customWidth="1"/>
    <col min="3594" max="3594" width="17.42578125" style="97" customWidth="1"/>
    <col min="3595" max="3595" width="13" style="97" customWidth="1"/>
    <col min="3596" max="3596" width="10.140625" style="97" customWidth="1"/>
    <col min="3597" max="3597" width="13" style="97" customWidth="1"/>
    <col min="3598" max="3598" width="11" style="97" customWidth="1"/>
    <col min="3599" max="3599" width="16.28515625" style="97" customWidth="1"/>
    <col min="3600" max="3601" width="13" style="97" customWidth="1"/>
    <col min="3602" max="3603" width="11" style="97" bestFit="1" customWidth="1"/>
    <col min="3604" max="3604" width="11.7109375" style="97" customWidth="1"/>
    <col min="3605" max="3840" width="8.85546875" style="97"/>
    <col min="3841" max="3841" width="18.85546875" style="97" customWidth="1"/>
    <col min="3842" max="3842" width="13.28515625" style="97" customWidth="1"/>
    <col min="3843" max="3843" width="12.85546875" style="97" customWidth="1"/>
    <col min="3844" max="3844" width="14.42578125" style="97" customWidth="1"/>
    <col min="3845" max="3845" width="11" style="97" bestFit="1" customWidth="1"/>
    <col min="3846" max="3847" width="11" style="97" customWidth="1"/>
    <col min="3848" max="3848" width="10.42578125" style="97" customWidth="1"/>
    <col min="3849" max="3849" width="16.28515625" style="97" customWidth="1"/>
    <col min="3850" max="3850" width="17.42578125" style="97" customWidth="1"/>
    <col min="3851" max="3851" width="13" style="97" customWidth="1"/>
    <col min="3852" max="3852" width="10.140625" style="97" customWidth="1"/>
    <col min="3853" max="3853" width="13" style="97" customWidth="1"/>
    <col min="3854" max="3854" width="11" style="97" customWidth="1"/>
    <col min="3855" max="3855" width="16.28515625" style="97" customWidth="1"/>
    <col min="3856" max="3857" width="13" style="97" customWidth="1"/>
    <col min="3858" max="3859" width="11" style="97" bestFit="1" customWidth="1"/>
    <col min="3860" max="3860" width="11.7109375" style="97" customWidth="1"/>
    <col min="3861" max="4096" width="8.85546875" style="97"/>
    <col min="4097" max="4097" width="18.85546875" style="97" customWidth="1"/>
    <col min="4098" max="4098" width="13.28515625" style="97" customWidth="1"/>
    <col min="4099" max="4099" width="12.85546875" style="97" customWidth="1"/>
    <col min="4100" max="4100" width="14.42578125" style="97" customWidth="1"/>
    <col min="4101" max="4101" width="11" style="97" bestFit="1" customWidth="1"/>
    <col min="4102" max="4103" width="11" style="97" customWidth="1"/>
    <col min="4104" max="4104" width="10.42578125" style="97" customWidth="1"/>
    <col min="4105" max="4105" width="16.28515625" style="97" customWidth="1"/>
    <col min="4106" max="4106" width="17.42578125" style="97" customWidth="1"/>
    <col min="4107" max="4107" width="13" style="97" customWidth="1"/>
    <col min="4108" max="4108" width="10.140625" style="97" customWidth="1"/>
    <col min="4109" max="4109" width="13" style="97" customWidth="1"/>
    <col min="4110" max="4110" width="11" style="97" customWidth="1"/>
    <col min="4111" max="4111" width="16.28515625" style="97" customWidth="1"/>
    <col min="4112" max="4113" width="13" style="97" customWidth="1"/>
    <col min="4114" max="4115" width="11" style="97" bestFit="1" customWidth="1"/>
    <col min="4116" max="4116" width="11.7109375" style="97" customWidth="1"/>
    <col min="4117" max="4352" width="8.85546875" style="97"/>
    <col min="4353" max="4353" width="18.85546875" style="97" customWidth="1"/>
    <col min="4354" max="4354" width="13.28515625" style="97" customWidth="1"/>
    <col min="4355" max="4355" width="12.85546875" style="97" customWidth="1"/>
    <col min="4356" max="4356" width="14.42578125" style="97" customWidth="1"/>
    <col min="4357" max="4357" width="11" style="97" bestFit="1" customWidth="1"/>
    <col min="4358" max="4359" width="11" style="97" customWidth="1"/>
    <col min="4360" max="4360" width="10.42578125" style="97" customWidth="1"/>
    <col min="4361" max="4361" width="16.28515625" style="97" customWidth="1"/>
    <col min="4362" max="4362" width="17.42578125" style="97" customWidth="1"/>
    <col min="4363" max="4363" width="13" style="97" customWidth="1"/>
    <col min="4364" max="4364" width="10.140625" style="97" customWidth="1"/>
    <col min="4365" max="4365" width="13" style="97" customWidth="1"/>
    <col min="4366" max="4366" width="11" style="97" customWidth="1"/>
    <col min="4367" max="4367" width="16.28515625" style="97" customWidth="1"/>
    <col min="4368" max="4369" width="13" style="97" customWidth="1"/>
    <col min="4370" max="4371" width="11" style="97" bestFit="1" customWidth="1"/>
    <col min="4372" max="4372" width="11.7109375" style="97" customWidth="1"/>
    <col min="4373" max="4608" width="8.85546875" style="97"/>
    <col min="4609" max="4609" width="18.85546875" style="97" customWidth="1"/>
    <col min="4610" max="4610" width="13.28515625" style="97" customWidth="1"/>
    <col min="4611" max="4611" width="12.85546875" style="97" customWidth="1"/>
    <col min="4612" max="4612" width="14.42578125" style="97" customWidth="1"/>
    <col min="4613" max="4613" width="11" style="97" bestFit="1" customWidth="1"/>
    <col min="4614" max="4615" width="11" style="97" customWidth="1"/>
    <col min="4616" max="4616" width="10.42578125" style="97" customWidth="1"/>
    <col min="4617" max="4617" width="16.28515625" style="97" customWidth="1"/>
    <col min="4618" max="4618" width="17.42578125" style="97" customWidth="1"/>
    <col min="4619" max="4619" width="13" style="97" customWidth="1"/>
    <col min="4620" max="4620" width="10.140625" style="97" customWidth="1"/>
    <col min="4621" max="4621" width="13" style="97" customWidth="1"/>
    <col min="4622" max="4622" width="11" style="97" customWidth="1"/>
    <col min="4623" max="4623" width="16.28515625" style="97" customWidth="1"/>
    <col min="4624" max="4625" width="13" style="97" customWidth="1"/>
    <col min="4626" max="4627" width="11" style="97" bestFit="1" customWidth="1"/>
    <col min="4628" max="4628" width="11.7109375" style="97" customWidth="1"/>
    <col min="4629" max="4864" width="8.85546875" style="97"/>
    <col min="4865" max="4865" width="18.85546875" style="97" customWidth="1"/>
    <col min="4866" max="4866" width="13.28515625" style="97" customWidth="1"/>
    <col min="4867" max="4867" width="12.85546875" style="97" customWidth="1"/>
    <col min="4868" max="4868" width="14.42578125" style="97" customWidth="1"/>
    <col min="4869" max="4869" width="11" style="97" bestFit="1" customWidth="1"/>
    <col min="4870" max="4871" width="11" style="97" customWidth="1"/>
    <col min="4872" max="4872" width="10.42578125" style="97" customWidth="1"/>
    <col min="4873" max="4873" width="16.28515625" style="97" customWidth="1"/>
    <col min="4874" max="4874" width="17.42578125" style="97" customWidth="1"/>
    <col min="4875" max="4875" width="13" style="97" customWidth="1"/>
    <col min="4876" max="4876" width="10.140625" style="97" customWidth="1"/>
    <col min="4877" max="4877" width="13" style="97" customWidth="1"/>
    <col min="4878" max="4878" width="11" style="97" customWidth="1"/>
    <col min="4879" max="4879" width="16.28515625" style="97" customWidth="1"/>
    <col min="4880" max="4881" width="13" style="97" customWidth="1"/>
    <col min="4882" max="4883" width="11" style="97" bestFit="1" customWidth="1"/>
    <col min="4884" max="4884" width="11.7109375" style="97" customWidth="1"/>
    <col min="4885" max="5120" width="8.85546875" style="97"/>
    <col min="5121" max="5121" width="18.85546875" style="97" customWidth="1"/>
    <col min="5122" max="5122" width="13.28515625" style="97" customWidth="1"/>
    <col min="5123" max="5123" width="12.85546875" style="97" customWidth="1"/>
    <col min="5124" max="5124" width="14.42578125" style="97" customWidth="1"/>
    <col min="5125" max="5125" width="11" style="97" bestFit="1" customWidth="1"/>
    <col min="5126" max="5127" width="11" style="97" customWidth="1"/>
    <col min="5128" max="5128" width="10.42578125" style="97" customWidth="1"/>
    <col min="5129" max="5129" width="16.28515625" style="97" customWidth="1"/>
    <col min="5130" max="5130" width="17.42578125" style="97" customWidth="1"/>
    <col min="5131" max="5131" width="13" style="97" customWidth="1"/>
    <col min="5132" max="5132" width="10.140625" style="97" customWidth="1"/>
    <col min="5133" max="5133" width="13" style="97" customWidth="1"/>
    <col min="5134" max="5134" width="11" style="97" customWidth="1"/>
    <col min="5135" max="5135" width="16.28515625" style="97" customWidth="1"/>
    <col min="5136" max="5137" width="13" style="97" customWidth="1"/>
    <col min="5138" max="5139" width="11" style="97" bestFit="1" customWidth="1"/>
    <col min="5140" max="5140" width="11.7109375" style="97" customWidth="1"/>
    <col min="5141" max="5376" width="8.85546875" style="97"/>
    <col min="5377" max="5377" width="18.85546875" style="97" customWidth="1"/>
    <col min="5378" max="5378" width="13.28515625" style="97" customWidth="1"/>
    <col min="5379" max="5379" width="12.85546875" style="97" customWidth="1"/>
    <col min="5380" max="5380" width="14.42578125" style="97" customWidth="1"/>
    <col min="5381" max="5381" width="11" style="97" bestFit="1" customWidth="1"/>
    <col min="5382" max="5383" width="11" style="97" customWidth="1"/>
    <col min="5384" max="5384" width="10.42578125" style="97" customWidth="1"/>
    <col min="5385" max="5385" width="16.28515625" style="97" customWidth="1"/>
    <col min="5386" max="5386" width="17.42578125" style="97" customWidth="1"/>
    <col min="5387" max="5387" width="13" style="97" customWidth="1"/>
    <col min="5388" max="5388" width="10.140625" style="97" customWidth="1"/>
    <col min="5389" max="5389" width="13" style="97" customWidth="1"/>
    <col min="5390" max="5390" width="11" style="97" customWidth="1"/>
    <col min="5391" max="5391" width="16.28515625" style="97" customWidth="1"/>
    <col min="5392" max="5393" width="13" style="97" customWidth="1"/>
    <col min="5394" max="5395" width="11" style="97" bestFit="1" customWidth="1"/>
    <col min="5396" max="5396" width="11.7109375" style="97" customWidth="1"/>
    <col min="5397" max="5632" width="8.85546875" style="97"/>
    <col min="5633" max="5633" width="18.85546875" style="97" customWidth="1"/>
    <col min="5634" max="5634" width="13.28515625" style="97" customWidth="1"/>
    <col min="5635" max="5635" width="12.85546875" style="97" customWidth="1"/>
    <col min="5636" max="5636" width="14.42578125" style="97" customWidth="1"/>
    <col min="5637" max="5637" width="11" style="97" bestFit="1" customWidth="1"/>
    <col min="5638" max="5639" width="11" style="97" customWidth="1"/>
    <col min="5640" max="5640" width="10.42578125" style="97" customWidth="1"/>
    <col min="5641" max="5641" width="16.28515625" style="97" customWidth="1"/>
    <col min="5642" max="5642" width="17.42578125" style="97" customWidth="1"/>
    <col min="5643" max="5643" width="13" style="97" customWidth="1"/>
    <col min="5644" max="5644" width="10.140625" style="97" customWidth="1"/>
    <col min="5645" max="5645" width="13" style="97" customWidth="1"/>
    <col min="5646" max="5646" width="11" style="97" customWidth="1"/>
    <col min="5647" max="5647" width="16.28515625" style="97" customWidth="1"/>
    <col min="5648" max="5649" width="13" style="97" customWidth="1"/>
    <col min="5650" max="5651" width="11" style="97" bestFit="1" customWidth="1"/>
    <col min="5652" max="5652" width="11.7109375" style="97" customWidth="1"/>
    <col min="5653" max="5888" width="8.85546875" style="97"/>
    <col min="5889" max="5889" width="18.85546875" style="97" customWidth="1"/>
    <col min="5890" max="5890" width="13.28515625" style="97" customWidth="1"/>
    <col min="5891" max="5891" width="12.85546875" style="97" customWidth="1"/>
    <col min="5892" max="5892" width="14.42578125" style="97" customWidth="1"/>
    <col min="5893" max="5893" width="11" style="97" bestFit="1" customWidth="1"/>
    <col min="5894" max="5895" width="11" style="97" customWidth="1"/>
    <col min="5896" max="5896" width="10.42578125" style="97" customWidth="1"/>
    <col min="5897" max="5897" width="16.28515625" style="97" customWidth="1"/>
    <col min="5898" max="5898" width="17.42578125" style="97" customWidth="1"/>
    <col min="5899" max="5899" width="13" style="97" customWidth="1"/>
    <col min="5900" max="5900" width="10.140625" style="97" customWidth="1"/>
    <col min="5901" max="5901" width="13" style="97" customWidth="1"/>
    <col min="5902" max="5902" width="11" style="97" customWidth="1"/>
    <col min="5903" max="5903" width="16.28515625" style="97" customWidth="1"/>
    <col min="5904" max="5905" width="13" style="97" customWidth="1"/>
    <col min="5906" max="5907" width="11" style="97" bestFit="1" customWidth="1"/>
    <col min="5908" max="5908" width="11.7109375" style="97" customWidth="1"/>
    <col min="5909" max="6144" width="8.85546875" style="97"/>
    <col min="6145" max="6145" width="18.85546875" style="97" customWidth="1"/>
    <col min="6146" max="6146" width="13.28515625" style="97" customWidth="1"/>
    <col min="6147" max="6147" width="12.85546875" style="97" customWidth="1"/>
    <col min="6148" max="6148" width="14.42578125" style="97" customWidth="1"/>
    <col min="6149" max="6149" width="11" style="97" bestFit="1" customWidth="1"/>
    <col min="6150" max="6151" width="11" style="97" customWidth="1"/>
    <col min="6152" max="6152" width="10.42578125" style="97" customWidth="1"/>
    <col min="6153" max="6153" width="16.28515625" style="97" customWidth="1"/>
    <col min="6154" max="6154" width="17.42578125" style="97" customWidth="1"/>
    <col min="6155" max="6155" width="13" style="97" customWidth="1"/>
    <col min="6156" max="6156" width="10.140625" style="97" customWidth="1"/>
    <col min="6157" max="6157" width="13" style="97" customWidth="1"/>
    <col min="6158" max="6158" width="11" style="97" customWidth="1"/>
    <col min="6159" max="6159" width="16.28515625" style="97" customWidth="1"/>
    <col min="6160" max="6161" width="13" style="97" customWidth="1"/>
    <col min="6162" max="6163" width="11" style="97" bestFit="1" customWidth="1"/>
    <col min="6164" max="6164" width="11.7109375" style="97" customWidth="1"/>
    <col min="6165" max="6400" width="8.85546875" style="97"/>
    <col min="6401" max="6401" width="18.85546875" style="97" customWidth="1"/>
    <col min="6402" max="6402" width="13.28515625" style="97" customWidth="1"/>
    <col min="6403" max="6403" width="12.85546875" style="97" customWidth="1"/>
    <col min="6404" max="6404" width="14.42578125" style="97" customWidth="1"/>
    <col min="6405" max="6405" width="11" style="97" bestFit="1" customWidth="1"/>
    <col min="6406" max="6407" width="11" style="97" customWidth="1"/>
    <col min="6408" max="6408" width="10.42578125" style="97" customWidth="1"/>
    <col min="6409" max="6409" width="16.28515625" style="97" customWidth="1"/>
    <col min="6410" max="6410" width="17.42578125" style="97" customWidth="1"/>
    <col min="6411" max="6411" width="13" style="97" customWidth="1"/>
    <col min="6412" max="6412" width="10.140625" style="97" customWidth="1"/>
    <col min="6413" max="6413" width="13" style="97" customWidth="1"/>
    <col min="6414" max="6414" width="11" style="97" customWidth="1"/>
    <col min="6415" max="6415" width="16.28515625" style="97" customWidth="1"/>
    <col min="6416" max="6417" width="13" style="97" customWidth="1"/>
    <col min="6418" max="6419" width="11" style="97" bestFit="1" customWidth="1"/>
    <col min="6420" max="6420" width="11.7109375" style="97" customWidth="1"/>
    <col min="6421" max="6656" width="8.85546875" style="97"/>
    <col min="6657" max="6657" width="18.85546875" style="97" customWidth="1"/>
    <col min="6658" max="6658" width="13.28515625" style="97" customWidth="1"/>
    <col min="6659" max="6659" width="12.85546875" style="97" customWidth="1"/>
    <col min="6660" max="6660" width="14.42578125" style="97" customWidth="1"/>
    <col min="6661" max="6661" width="11" style="97" bestFit="1" customWidth="1"/>
    <col min="6662" max="6663" width="11" style="97" customWidth="1"/>
    <col min="6664" max="6664" width="10.42578125" style="97" customWidth="1"/>
    <col min="6665" max="6665" width="16.28515625" style="97" customWidth="1"/>
    <col min="6666" max="6666" width="17.42578125" style="97" customWidth="1"/>
    <col min="6667" max="6667" width="13" style="97" customWidth="1"/>
    <col min="6668" max="6668" width="10.140625" style="97" customWidth="1"/>
    <col min="6669" max="6669" width="13" style="97" customWidth="1"/>
    <col min="6670" max="6670" width="11" style="97" customWidth="1"/>
    <col min="6671" max="6671" width="16.28515625" style="97" customWidth="1"/>
    <col min="6672" max="6673" width="13" style="97" customWidth="1"/>
    <col min="6674" max="6675" width="11" style="97" bestFit="1" customWidth="1"/>
    <col min="6676" max="6676" width="11.7109375" style="97" customWidth="1"/>
    <col min="6677" max="6912" width="8.85546875" style="97"/>
    <col min="6913" max="6913" width="18.85546875" style="97" customWidth="1"/>
    <col min="6914" max="6914" width="13.28515625" style="97" customWidth="1"/>
    <col min="6915" max="6915" width="12.85546875" style="97" customWidth="1"/>
    <col min="6916" max="6916" width="14.42578125" style="97" customWidth="1"/>
    <col min="6917" max="6917" width="11" style="97" bestFit="1" customWidth="1"/>
    <col min="6918" max="6919" width="11" style="97" customWidth="1"/>
    <col min="6920" max="6920" width="10.42578125" style="97" customWidth="1"/>
    <col min="6921" max="6921" width="16.28515625" style="97" customWidth="1"/>
    <col min="6922" max="6922" width="17.42578125" style="97" customWidth="1"/>
    <col min="6923" max="6923" width="13" style="97" customWidth="1"/>
    <col min="6924" max="6924" width="10.140625" style="97" customWidth="1"/>
    <col min="6925" max="6925" width="13" style="97" customWidth="1"/>
    <col min="6926" max="6926" width="11" style="97" customWidth="1"/>
    <col min="6927" max="6927" width="16.28515625" style="97" customWidth="1"/>
    <col min="6928" max="6929" width="13" style="97" customWidth="1"/>
    <col min="6930" max="6931" width="11" style="97" bestFit="1" customWidth="1"/>
    <col min="6932" max="6932" width="11.7109375" style="97" customWidth="1"/>
    <col min="6933" max="7168" width="8.85546875" style="97"/>
    <col min="7169" max="7169" width="18.85546875" style="97" customWidth="1"/>
    <col min="7170" max="7170" width="13.28515625" style="97" customWidth="1"/>
    <col min="7171" max="7171" width="12.85546875" style="97" customWidth="1"/>
    <col min="7172" max="7172" width="14.42578125" style="97" customWidth="1"/>
    <col min="7173" max="7173" width="11" style="97" bestFit="1" customWidth="1"/>
    <col min="7174" max="7175" width="11" style="97" customWidth="1"/>
    <col min="7176" max="7176" width="10.42578125" style="97" customWidth="1"/>
    <col min="7177" max="7177" width="16.28515625" style="97" customWidth="1"/>
    <col min="7178" max="7178" width="17.42578125" style="97" customWidth="1"/>
    <col min="7179" max="7179" width="13" style="97" customWidth="1"/>
    <col min="7180" max="7180" width="10.140625" style="97" customWidth="1"/>
    <col min="7181" max="7181" width="13" style="97" customWidth="1"/>
    <col min="7182" max="7182" width="11" style="97" customWidth="1"/>
    <col min="7183" max="7183" width="16.28515625" style="97" customWidth="1"/>
    <col min="7184" max="7185" width="13" style="97" customWidth="1"/>
    <col min="7186" max="7187" width="11" style="97" bestFit="1" customWidth="1"/>
    <col min="7188" max="7188" width="11.7109375" style="97" customWidth="1"/>
    <col min="7189" max="7424" width="8.85546875" style="97"/>
    <col min="7425" max="7425" width="18.85546875" style="97" customWidth="1"/>
    <col min="7426" max="7426" width="13.28515625" style="97" customWidth="1"/>
    <col min="7427" max="7427" width="12.85546875" style="97" customWidth="1"/>
    <col min="7428" max="7428" width="14.42578125" style="97" customWidth="1"/>
    <col min="7429" max="7429" width="11" style="97" bestFit="1" customWidth="1"/>
    <col min="7430" max="7431" width="11" style="97" customWidth="1"/>
    <col min="7432" max="7432" width="10.42578125" style="97" customWidth="1"/>
    <col min="7433" max="7433" width="16.28515625" style="97" customWidth="1"/>
    <col min="7434" max="7434" width="17.42578125" style="97" customWidth="1"/>
    <col min="7435" max="7435" width="13" style="97" customWidth="1"/>
    <col min="7436" max="7436" width="10.140625" style="97" customWidth="1"/>
    <col min="7437" max="7437" width="13" style="97" customWidth="1"/>
    <col min="7438" max="7438" width="11" style="97" customWidth="1"/>
    <col min="7439" max="7439" width="16.28515625" style="97" customWidth="1"/>
    <col min="7440" max="7441" width="13" style="97" customWidth="1"/>
    <col min="7442" max="7443" width="11" style="97" bestFit="1" customWidth="1"/>
    <col min="7444" max="7444" width="11.7109375" style="97" customWidth="1"/>
    <col min="7445" max="7680" width="8.85546875" style="97"/>
    <col min="7681" max="7681" width="18.85546875" style="97" customWidth="1"/>
    <col min="7682" max="7682" width="13.28515625" style="97" customWidth="1"/>
    <col min="7683" max="7683" width="12.85546875" style="97" customWidth="1"/>
    <col min="7684" max="7684" width="14.42578125" style="97" customWidth="1"/>
    <col min="7685" max="7685" width="11" style="97" bestFit="1" customWidth="1"/>
    <col min="7686" max="7687" width="11" style="97" customWidth="1"/>
    <col min="7688" max="7688" width="10.42578125" style="97" customWidth="1"/>
    <col min="7689" max="7689" width="16.28515625" style="97" customWidth="1"/>
    <col min="7690" max="7690" width="17.42578125" style="97" customWidth="1"/>
    <col min="7691" max="7691" width="13" style="97" customWidth="1"/>
    <col min="7692" max="7692" width="10.140625" style="97" customWidth="1"/>
    <col min="7693" max="7693" width="13" style="97" customWidth="1"/>
    <col min="7694" max="7694" width="11" style="97" customWidth="1"/>
    <col min="7695" max="7695" width="16.28515625" style="97" customWidth="1"/>
    <col min="7696" max="7697" width="13" style="97" customWidth="1"/>
    <col min="7698" max="7699" width="11" style="97" bestFit="1" customWidth="1"/>
    <col min="7700" max="7700" width="11.7109375" style="97" customWidth="1"/>
    <col min="7701" max="7936" width="8.85546875" style="97"/>
    <col min="7937" max="7937" width="18.85546875" style="97" customWidth="1"/>
    <col min="7938" max="7938" width="13.28515625" style="97" customWidth="1"/>
    <col min="7939" max="7939" width="12.85546875" style="97" customWidth="1"/>
    <col min="7940" max="7940" width="14.42578125" style="97" customWidth="1"/>
    <col min="7941" max="7941" width="11" style="97" bestFit="1" customWidth="1"/>
    <col min="7942" max="7943" width="11" style="97" customWidth="1"/>
    <col min="7944" max="7944" width="10.42578125" style="97" customWidth="1"/>
    <col min="7945" max="7945" width="16.28515625" style="97" customWidth="1"/>
    <col min="7946" max="7946" width="17.42578125" style="97" customWidth="1"/>
    <col min="7947" max="7947" width="13" style="97" customWidth="1"/>
    <col min="7948" max="7948" width="10.140625" style="97" customWidth="1"/>
    <col min="7949" max="7949" width="13" style="97" customWidth="1"/>
    <col min="7950" max="7950" width="11" style="97" customWidth="1"/>
    <col min="7951" max="7951" width="16.28515625" style="97" customWidth="1"/>
    <col min="7952" max="7953" width="13" style="97" customWidth="1"/>
    <col min="7954" max="7955" width="11" style="97" bestFit="1" customWidth="1"/>
    <col min="7956" max="7956" width="11.7109375" style="97" customWidth="1"/>
    <col min="7957" max="8192" width="8.85546875" style="97"/>
    <col min="8193" max="8193" width="18.85546875" style="97" customWidth="1"/>
    <col min="8194" max="8194" width="13.28515625" style="97" customWidth="1"/>
    <col min="8195" max="8195" width="12.85546875" style="97" customWidth="1"/>
    <col min="8196" max="8196" width="14.42578125" style="97" customWidth="1"/>
    <col min="8197" max="8197" width="11" style="97" bestFit="1" customWidth="1"/>
    <col min="8198" max="8199" width="11" style="97" customWidth="1"/>
    <col min="8200" max="8200" width="10.42578125" style="97" customWidth="1"/>
    <col min="8201" max="8201" width="16.28515625" style="97" customWidth="1"/>
    <col min="8202" max="8202" width="17.42578125" style="97" customWidth="1"/>
    <col min="8203" max="8203" width="13" style="97" customWidth="1"/>
    <col min="8204" max="8204" width="10.140625" style="97" customWidth="1"/>
    <col min="8205" max="8205" width="13" style="97" customWidth="1"/>
    <col min="8206" max="8206" width="11" style="97" customWidth="1"/>
    <col min="8207" max="8207" width="16.28515625" style="97" customWidth="1"/>
    <col min="8208" max="8209" width="13" style="97" customWidth="1"/>
    <col min="8210" max="8211" width="11" style="97" bestFit="1" customWidth="1"/>
    <col min="8212" max="8212" width="11.7109375" style="97" customWidth="1"/>
    <col min="8213" max="8448" width="8.85546875" style="97"/>
    <col min="8449" max="8449" width="18.85546875" style="97" customWidth="1"/>
    <col min="8450" max="8450" width="13.28515625" style="97" customWidth="1"/>
    <col min="8451" max="8451" width="12.85546875" style="97" customWidth="1"/>
    <col min="8452" max="8452" width="14.42578125" style="97" customWidth="1"/>
    <col min="8453" max="8453" width="11" style="97" bestFit="1" customWidth="1"/>
    <col min="8454" max="8455" width="11" style="97" customWidth="1"/>
    <col min="8456" max="8456" width="10.42578125" style="97" customWidth="1"/>
    <col min="8457" max="8457" width="16.28515625" style="97" customWidth="1"/>
    <col min="8458" max="8458" width="17.42578125" style="97" customWidth="1"/>
    <col min="8459" max="8459" width="13" style="97" customWidth="1"/>
    <col min="8460" max="8460" width="10.140625" style="97" customWidth="1"/>
    <col min="8461" max="8461" width="13" style="97" customWidth="1"/>
    <col min="8462" max="8462" width="11" style="97" customWidth="1"/>
    <col min="8463" max="8463" width="16.28515625" style="97" customWidth="1"/>
    <col min="8464" max="8465" width="13" style="97" customWidth="1"/>
    <col min="8466" max="8467" width="11" style="97" bestFit="1" customWidth="1"/>
    <col min="8468" max="8468" width="11.7109375" style="97" customWidth="1"/>
    <col min="8469" max="8704" width="8.85546875" style="97"/>
    <col min="8705" max="8705" width="18.85546875" style="97" customWidth="1"/>
    <col min="8706" max="8706" width="13.28515625" style="97" customWidth="1"/>
    <col min="8707" max="8707" width="12.85546875" style="97" customWidth="1"/>
    <col min="8708" max="8708" width="14.42578125" style="97" customWidth="1"/>
    <col min="8709" max="8709" width="11" style="97" bestFit="1" customWidth="1"/>
    <col min="8710" max="8711" width="11" style="97" customWidth="1"/>
    <col min="8712" max="8712" width="10.42578125" style="97" customWidth="1"/>
    <col min="8713" max="8713" width="16.28515625" style="97" customWidth="1"/>
    <col min="8714" max="8714" width="17.42578125" style="97" customWidth="1"/>
    <col min="8715" max="8715" width="13" style="97" customWidth="1"/>
    <col min="8716" max="8716" width="10.140625" style="97" customWidth="1"/>
    <col min="8717" max="8717" width="13" style="97" customWidth="1"/>
    <col min="8718" max="8718" width="11" style="97" customWidth="1"/>
    <col min="8719" max="8719" width="16.28515625" style="97" customWidth="1"/>
    <col min="8720" max="8721" width="13" style="97" customWidth="1"/>
    <col min="8722" max="8723" width="11" style="97" bestFit="1" customWidth="1"/>
    <col min="8724" max="8724" width="11.7109375" style="97" customWidth="1"/>
    <col min="8725" max="8960" width="8.85546875" style="97"/>
    <col min="8961" max="8961" width="18.85546875" style="97" customWidth="1"/>
    <col min="8962" max="8962" width="13.28515625" style="97" customWidth="1"/>
    <col min="8963" max="8963" width="12.85546875" style="97" customWidth="1"/>
    <col min="8964" max="8964" width="14.42578125" style="97" customWidth="1"/>
    <col min="8965" max="8965" width="11" style="97" bestFit="1" customWidth="1"/>
    <col min="8966" max="8967" width="11" style="97" customWidth="1"/>
    <col min="8968" max="8968" width="10.42578125" style="97" customWidth="1"/>
    <col min="8969" max="8969" width="16.28515625" style="97" customWidth="1"/>
    <col min="8970" max="8970" width="17.42578125" style="97" customWidth="1"/>
    <col min="8971" max="8971" width="13" style="97" customWidth="1"/>
    <col min="8972" max="8972" width="10.140625" style="97" customWidth="1"/>
    <col min="8973" max="8973" width="13" style="97" customWidth="1"/>
    <col min="8974" max="8974" width="11" style="97" customWidth="1"/>
    <col min="8975" max="8975" width="16.28515625" style="97" customWidth="1"/>
    <col min="8976" max="8977" width="13" style="97" customWidth="1"/>
    <col min="8978" max="8979" width="11" style="97" bestFit="1" customWidth="1"/>
    <col min="8980" max="8980" width="11.7109375" style="97" customWidth="1"/>
    <col min="8981" max="9216" width="8.85546875" style="97"/>
    <col min="9217" max="9217" width="18.85546875" style="97" customWidth="1"/>
    <col min="9218" max="9218" width="13.28515625" style="97" customWidth="1"/>
    <col min="9219" max="9219" width="12.85546875" style="97" customWidth="1"/>
    <col min="9220" max="9220" width="14.42578125" style="97" customWidth="1"/>
    <col min="9221" max="9221" width="11" style="97" bestFit="1" customWidth="1"/>
    <col min="9222" max="9223" width="11" style="97" customWidth="1"/>
    <col min="9224" max="9224" width="10.42578125" style="97" customWidth="1"/>
    <col min="9225" max="9225" width="16.28515625" style="97" customWidth="1"/>
    <col min="9226" max="9226" width="17.42578125" style="97" customWidth="1"/>
    <col min="9227" max="9227" width="13" style="97" customWidth="1"/>
    <col min="9228" max="9228" width="10.140625" style="97" customWidth="1"/>
    <col min="9229" max="9229" width="13" style="97" customWidth="1"/>
    <col min="9230" max="9230" width="11" style="97" customWidth="1"/>
    <col min="9231" max="9231" width="16.28515625" style="97" customWidth="1"/>
    <col min="9232" max="9233" width="13" style="97" customWidth="1"/>
    <col min="9234" max="9235" width="11" style="97" bestFit="1" customWidth="1"/>
    <col min="9236" max="9236" width="11.7109375" style="97" customWidth="1"/>
    <col min="9237" max="9472" width="8.85546875" style="97"/>
    <col min="9473" max="9473" width="18.85546875" style="97" customWidth="1"/>
    <col min="9474" max="9474" width="13.28515625" style="97" customWidth="1"/>
    <col min="9475" max="9475" width="12.85546875" style="97" customWidth="1"/>
    <col min="9476" max="9476" width="14.42578125" style="97" customWidth="1"/>
    <col min="9477" max="9477" width="11" style="97" bestFit="1" customWidth="1"/>
    <col min="9478" max="9479" width="11" style="97" customWidth="1"/>
    <col min="9480" max="9480" width="10.42578125" style="97" customWidth="1"/>
    <col min="9481" max="9481" width="16.28515625" style="97" customWidth="1"/>
    <col min="9482" max="9482" width="17.42578125" style="97" customWidth="1"/>
    <col min="9483" max="9483" width="13" style="97" customWidth="1"/>
    <col min="9484" max="9484" width="10.140625" style="97" customWidth="1"/>
    <col min="9485" max="9485" width="13" style="97" customWidth="1"/>
    <col min="9486" max="9486" width="11" style="97" customWidth="1"/>
    <col min="9487" max="9487" width="16.28515625" style="97" customWidth="1"/>
    <col min="9488" max="9489" width="13" style="97" customWidth="1"/>
    <col min="9490" max="9491" width="11" style="97" bestFit="1" customWidth="1"/>
    <col min="9492" max="9492" width="11.7109375" style="97" customWidth="1"/>
    <col min="9493" max="9728" width="8.85546875" style="97"/>
    <col min="9729" max="9729" width="18.85546875" style="97" customWidth="1"/>
    <col min="9730" max="9730" width="13.28515625" style="97" customWidth="1"/>
    <col min="9731" max="9731" width="12.85546875" style="97" customWidth="1"/>
    <col min="9732" max="9732" width="14.42578125" style="97" customWidth="1"/>
    <col min="9733" max="9733" width="11" style="97" bestFit="1" customWidth="1"/>
    <col min="9734" max="9735" width="11" style="97" customWidth="1"/>
    <col min="9736" max="9736" width="10.42578125" style="97" customWidth="1"/>
    <col min="9737" max="9737" width="16.28515625" style="97" customWidth="1"/>
    <col min="9738" max="9738" width="17.42578125" style="97" customWidth="1"/>
    <col min="9739" max="9739" width="13" style="97" customWidth="1"/>
    <col min="9740" max="9740" width="10.140625" style="97" customWidth="1"/>
    <col min="9741" max="9741" width="13" style="97" customWidth="1"/>
    <col min="9742" max="9742" width="11" style="97" customWidth="1"/>
    <col min="9743" max="9743" width="16.28515625" style="97" customWidth="1"/>
    <col min="9744" max="9745" width="13" style="97" customWidth="1"/>
    <col min="9746" max="9747" width="11" style="97" bestFit="1" customWidth="1"/>
    <col min="9748" max="9748" width="11.7109375" style="97" customWidth="1"/>
    <col min="9749" max="9984" width="8.85546875" style="97"/>
    <col min="9985" max="9985" width="18.85546875" style="97" customWidth="1"/>
    <col min="9986" max="9986" width="13.28515625" style="97" customWidth="1"/>
    <col min="9987" max="9987" width="12.85546875" style="97" customWidth="1"/>
    <col min="9988" max="9988" width="14.42578125" style="97" customWidth="1"/>
    <col min="9989" max="9989" width="11" style="97" bestFit="1" customWidth="1"/>
    <col min="9990" max="9991" width="11" style="97" customWidth="1"/>
    <col min="9992" max="9992" width="10.42578125" style="97" customWidth="1"/>
    <col min="9993" max="9993" width="16.28515625" style="97" customWidth="1"/>
    <col min="9994" max="9994" width="17.42578125" style="97" customWidth="1"/>
    <col min="9995" max="9995" width="13" style="97" customWidth="1"/>
    <col min="9996" max="9996" width="10.140625" style="97" customWidth="1"/>
    <col min="9997" max="9997" width="13" style="97" customWidth="1"/>
    <col min="9998" max="9998" width="11" style="97" customWidth="1"/>
    <col min="9999" max="9999" width="16.28515625" style="97" customWidth="1"/>
    <col min="10000" max="10001" width="13" style="97" customWidth="1"/>
    <col min="10002" max="10003" width="11" style="97" bestFit="1" customWidth="1"/>
    <col min="10004" max="10004" width="11.7109375" style="97" customWidth="1"/>
    <col min="10005" max="10240" width="8.85546875" style="97"/>
    <col min="10241" max="10241" width="18.85546875" style="97" customWidth="1"/>
    <col min="10242" max="10242" width="13.28515625" style="97" customWidth="1"/>
    <col min="10243" max="10243" width="12.85546875" style="97" customWidth="1"/>
    <col min="10244" max="10244" width="14.42578125" style="97" customWidth="1"/>
    <col min="10245" max="10245" width="11" style="97" bestFit="1" customWidth="1"/>
    <col min="10246" max="10247" width="11" style="97" customWidth="1"/>
    <col min="10248" max="10248" width="10.42578125" style="97" customWidth="1"/>
    <col min="10249" max="10249" width="16.28515625" style="97" customWidth="1"/>
    <col min="10250" max="10250" width="17.42578125" style="97" customWidth="1"/>
    <col min="10251" max="10251" width="13" style="97" customWidth="1"/>
    <col min="10252" max="10252" width="10.140625" style="97" customWidth="1"/>
    <col min="10253" max="10253" width="13" style="97" customWidth="1"/>
    <col min="10254" max="10254" width="11" style="97" customWidth="1"/>
    <col min="10255" max="10255" width="16.28515625" style="97" customWidth="1"/>
    <col min="10256" max="10257" width="13" style="97" customWidth="1"/>
    <col min="10258" max="10259" width="11" style="97" bestFit="1" customWidth="1"/>
    <col min="10260" max="10260" width="11.7109375" style="97" customWidth="1"/>
    <col min="10261" max="10496" width="8.85546875" style="97"/>
    <col min="10497" max="10497" width="18.85546875" style="97" customWidth="1"/>
    <col min="10498" max="10498" width="13.28515625" style="97" customWidth="1"/>
    <col min="10499" max="10499" width="12.85546875" style="97" customWidth="1"/>
    <col min="10500" max="10500" width="14.42578125" style="97" customWidth="1"/>
    <col min="10501" max="10501" width="11" style="97" bestFit="1" customWidth="1"/>
    <col min="10502" max="10503" width="11" style="97" customWidth="1"/>
    <col min="10504" max="10504" width="10.42578125" style="97" customWidth="1"/>
    <col min="10505" max="10505" width="16.28515625" style="97" customWidth="1"/>
    <col min="10506" max="10506" width="17.42578125" style="97" customWidth="1"/>
    <col min="10507" max="10507" width="13" style="97" customWidth="1"/>
    <col min="10508" max="10508" width="10.140625" style="97" customWidth="1"/>
    <col min="10509" max="10509" width="13" style="97" customWidth="1"/>
    <col min="10510" max="10510" width="11" style="97" customWidth="1"/>
    <col min="10511" max="10511" width="16.28515625" style="97" customWidth="1"/>
    <col min="10512" max="10513" width="13" style="97" customWidth="1"/>
    <col min="10514" max="10515" width="11" style="97" bestFit="1" customWidth="1"/>
    <col min="10516" max="10516" width="11.7109375" style="97" customWidth="1"/>
    <col min="10517" max="10752" width="8.85546875" style="97"/>
    <col min="10753" max="10753" width="18.85546875" style="97" customWidth="1"/>
    <col min="10754" max="10754" width="13.28515625" style="97" customWidth="1"/>
    <col min="10755" max="10755" width="12.85546875" style="97" customWidth="1"/>
    <col min="10756" max="10756" width="14.42578125" style="97" customWidth="1"/>
    <col min="10757" max="10757" width="11" style="97" bestFit="1" customWidth="1"/>
    <col min="10758" max="10759" width="11" style="97" customWidth="1"/>
    <col min="10760" max="10760" width="10.42578125" style="97" customWidth="1"/>
    <col min="10761" max="10761" width="16.28515625" style="97" customWidth="1"/>
    <col min="10762" max="10762" width="17.42578125" style="97" customWidth="1"/>
    <col min="10763" max="10763" width="13" style="97" customWidth="1"/>
    <col min="10764" max="10764" width="10.140625" style="97" customWidth="1"/>
    <col min="10765" max="10765" width="13" style="97" customWidth="1"/>
    <col min="10766" max="10766" width="11" style="97" customWidth="1"/>
    <col min="10767" max="10767" width="16.28515625" style="97" customWidth="1"/>
    <col min="10768" max="10769" width="13" style="97" customWidth="1"/>
    <col min="10770" max="10771" width="11" style="97" bestFit="1" customWidth="1"/>
    <col min="10772" max="10772" width="11.7109375" style="97" customWidth="1"/>
    <col min="10773" max="11008" width="8.85546875" style="97"/>
    <col min="11009" max="11009" width="18.85546875" style="97" customWidth="1"/>
    <col min="11010" max="11010" width="13.28515625" style="97" customWidth="1"/>
    <col min="11011" max="11011" width="12.85546875" style="97" customWidth="1"/>
    <col min="11012" max="11012" width="14.42578125" style="97" customWidth="1"/>
    <col min="11013" max="11013" width="11" style="97" bestFit="1" customWidth="1"/>
    <col min="11014" max="11015" width="11" style="97" customWidth="1"/>
    <col min="11016" max="11016" width="10.42578125" style="97" customWidth="1"/>
    <col min="11017" max="11017" width="16.28515625" style="97" customWidth="1"/>
    <col min="11018" max="11018" width="17.42578125" style="97" customWidth="1"/>
    <col min="11019" max="11019" width="13" style="97" customWidth="1"/>
    <col min="11020" max="11020" width="10.140625" style="97" customWidth="1"/>
    <col min="11021" max="11021" width="13" style="97" customWidth="1"/>
    <col min="11022" max="11022" width="11" style="97" customWidth="1"/>
    <col min="11023" max="11023" width="16.28515625" style="97" customWidth="1"/>
    <col min="11024" max="11025" width="13" style="97" customWidth="1"/>
    <col min="11026" max="11027" width="11" style="97" bestFit="1" customWidth="1"/>
    <col min="11028" max="11028" width="11.7109375" style="97" customWidth="1"/>
    <col min="11029" max="11264" width="8.85546875" style="97"/>
    <col min="11265" max="11265" width="18.85546875" style="97" customWidth="1"/>
    <col min="11266" max="11266" width="13.28515625" style="97" customWidth="1"/>
    <col min="11267" max="11267" width="12.85546875" style="97" customWidth="1"/>
    <col min="11268" max="11268" width="14.42578125" style="97" customWidth="1"/>
    <col min="11269" max="11269" width="11" style="97" bestFit="1" customWidth="1"/>
    <col min="11270" max="11271" width="11" style="97" customWidth="1"/>
    <col min="11272" max="11272" width="10.42578125" style="97" customWidth="1"/>
    <col min="11273" max="11273" width="16.28515625" style="97" customWidth="1"/>
    <col min="11274" max="11274" width="17.42578125" style="97" customWidth="1"/>
    <col min="11275" max="11275" width="13" style="97" customWidth="1"/>
    <col min="11276" max="11276" width="10.140625" style="97" customWidth="1"/>
    <col min="11277" max="11277" width="13" style="97" customWidth="1"/>
    <col min="11278" max="11278" width="11" style="97" customWidth="1"/>
    <col min="11279" max="11279" width="16.28515625" style="97" customWidth="1"/>
    <col min="11280" max="11281" width="13" style="97" customWidth="1"/>
    <col min="11282" max="11283" width="11" style="97" bestFit="1" customWidth="1"/>
    <col min="11284" max="11284" width="11.7109375" style="97" customWidth="1"/>
    <col min="11285" max="11520" width="8.85546875" style="97"/>
    <col min="11521" max="11521" width="18.85546875" style="97" customWidth="1"/>
    <col min="11522" max="11522" width="13.28515625" style="97" customWidth="1"/>
    <col min="11523" max="11523" width="12.85546875" style="97" customWidth="1"/>
    <col min="11524" max="11524" width="14.42578125" style="97" customWidth="1"/>
    <col min="11525" max="11525" width="11" style="97" bestFit="1" customWidth="1"/>
    <col min="11526" max="11527" width="11" style="97" customWidth="1"/>
    <col min="11528" max="11528" width="10.42578125" style="97" customWidth="1"/>
    <col min="11529" max="11529" width="16.28515625" style="97" customWidth="1"/>
    <col min="11530" max="11530" width="17.42578125" style="97" customWidth="1"/>
    <col min="11531" max="11531" width="13" style="97" customWidth="1"/>
    <col min="11532" max="11532" width="10.140625" style="97" customWidth="1"/>
    <col min="11533" max="11533" width="13" style="97" customWidth="1"/>
    <col min="11534" max="11534" width="11" style="97" customWidth="1"/>
    <col min="11535" max="11535" width="16.28515625" style="97" customWidth="1"/>
    <col min="11536" max="11537" width="13" style="97" customWidth="1"/>
    <col min="11538" max="11539" width="11" style="97" bestFit="1" customWidth="1"/>
    <col min="11540" max="11540" width="11.7109375" style="97" customWidth="1"/>
    <col min="11541" max="11776" width="8.85546875" style="97"/>
    <col min="11777" max="11777" width="18.85546875" style="97" customWidth="1"/>
    <col min="11778" max="11778" width="13.28515625" style="97" customWidth="1"/>
    <col min="11779" max="11779" width="12.85546875" style="97" customWidth="1"/>
    <col min="11780" max="11780" width="14.42578125" style="97" customWidth="1"/>
    <col min="11781" max="11781" width="11" style="97" bestFit="1" customWidth="1"/>
    <col min="11782" max="11783" width="11" style="97" customWidth="1"/>
    <col min="11784" max="11784" width="10.42578125" style="97" customWidth="1"/>
    <col min="11785" max="11785" width="16.28515625" style="97" customWidth="1"/>
    <col min="11786" max="11786" width="17.42578125" style="97" customWidth="1"/>
    <col min="11787" max="11787" width="13" style="97" customWidth="1"/>
    <col min="11788" max="11788" width="10.140625" style="97" customWidth="1"/>
    <col min="11789" max="11789" width="13" style="97" customWidth="1"/>
    <col min="11790" max="11790" width="11" style="97" customWidth="1"/>
    <col min="11791" max="11791" width="16.28515625" style="97" customWidth="1"/>
    <col min="11792" max="11793" width="13" style="97" customWidth="1"/>
    <col min="11794" max="11795" width="11" style="97" bestFit="1" customWidth="1"/>
    <col min="11796" max="11796" width="11.7109375" style="97" customWidth="1"/>
    <col min="11797" max="12032" width="8.85546875" style="97"/>
    <col min="12033" max="12033" width="18.85546875" style="97" customWidth="1"/>
    <col min="12034" max="12034" width="13.28515625" style="97" customWidth="1"/>
    <col min="12035" max="12035" width="12.85546875" style="97" customWidth="1"/>
    <col min="12036" max="12036" width="14.42578125" style="97" customWidth="1"/>
    <col min="12037" max="12037" width="11" style="97" bestFit="1" customWidth="1"/>
    <col min="12038" max="12039" width="11" style="97" customWidth="1"/>
    <col min="12040" max="12040" width="10.42578125" style="97" customWidth="1"/>
    <col min="12041" max="12041" width="16.28515625" style="97" customWidth="1"/>
    <col min="12042" max="12042" width="17.42578125" style="97" customWidth="1"/>
    <col min="12043" max="12043" width="13" style="97" customWidth="1"/>
    <col min="12044" max="12044" width="10.140625" style="97" customWidth="1"/>
    <col min="12045" max="12045" width="13" style="97" customWidth="1"/>
    <col min="12046" max="12046" width="11" style="97" customWidth="1"/>
    <col min="12047" max="12047" width="16.28515625" style="97" customWidth="1"/>
    <col min="12048" max="12049" width="13" style="97" customWidth="1"/>
    <col min="12050" max="12051" width="11" style="97" bestFit="1" customWidth="1"/>
    <col min="12052" max="12052" width="11.7109375" style="97" customWidth="1"/>
    <col min="12053" max="12288" width="8.85546875" style="97"/>
    <col min="12289" max="12289" width="18.85546875" style="97" customWidth="1"/>
    <col min="12290" max="12290" width="13.28515625" style="97" customWidth="1"/>
    <col min="12291" max="12291" width="12.85546875" style="97" customWidth="1"/>
    <col min="12292" max="12292" width="14.42578125" style="97" customWidth="1"/>
    <col min="12293" max="12293" width="11" style="97" bestFit="1" customWidth="1"/>
    <col min="12294" max="12295" width="11" style="97" customWidth="1"/>
    <col min="12296" max="12296" width="10.42578125" style="97" customWidth="1"/>
    <col min="12297" max="12297" width="16.28515625" style="97" customWidth="1"/>
    <col min="12298" max="12298" width="17.42578125" style="97" customWidth="1"/>
    <col min="12299" max="12299" width="13" style="97" customWidth="1"/>
    <col min="12300" max="12300" width="10.140625" style="97" customWidth="1"/>
    <col min="12301" max="12301" width="13" style="97" customWidth="1"/>
    <col min="12302" max="12302" width="11" style="97" customWidth="1"/>
    <col min="12303" max="12303" width="16.28515625" style="97" customWidth="1"/>
    <col min="12304" max="12305" width="13" style="97" customWidth="1"/>
    <col min="12306" max="12307" width="11" style="97" bestFit="1" customWidth="1"/>
    <col min="12308" max="12308" width="11.7109375" style="97" customWidth="1"/>
    <col min="12309" max="12544" width="8.85546875" style="97"/>
    <col min="12545" max="12545" width="18.85546875" style="97" customWidth="1"/>
    <col min="12546" max="12546" width="13.28515625" style="97" customWidth="1"/>
    <col min="12547" max="12547" width="12.85546875" style="97" customWidth="1"/>
    <col min="12548" max="12548" width="14.42578125" style="97" customWidth="1"/>
    <col min="12549" max="12549" width="11" style="97" bestFit="1" customWidth="1"/>
    <col min="12550" max="12551" width="11" style="97" customWidth="1"/>
    <col min="12552" max="12552" width="10.42578125" style="97" customWidth="1"/>
    <col min="12553" max="12553" width="16.28515625" style="97" customWidth="1"/>
    <col min="12554" max="12554" width="17.42578125" style="97" customWidth="1"/>
    <col min="12555" max="12555" width="13" style="97" customWidth="1"/>
    <col min="12556" max="12556" width="10.140625" style="97" customWidth="1"/>
    <col min="12557" max="12557" width="13" style="97" customWidth="1"/>
    <col min="12558" max="12558" width="11" style="97" customWidth="1"/>
    <col min="12559" max="12559" width="16.28515625" style="97" customWidth="1"/>
    <col min="12560" max="12561" width="13" style="97" customWidth="1"/>
    <col min="12562" max="12563" width="11" style="97" bestFit="1" customWidth="1"/>
    <col min="12564" max="12564" width="11.7109375" style="97" customWidth="1"/>
    <col min="12565" max="12800" width="8.85546875" style="97"/>
    <col min="12801" max="12801" width="18.85546875" style="97" customWidth="1"/>
    <col min="12802" max="12802" width="13.28515625" style="97" customWidth="1"/>
    <col min="12803" max="12803" width="12.85546875" style="97" customWidth="1"/>
    <col min="12804" max="12804" width="14.42578125" style="97" customWidth="1"/>
    <col min="12805" max="12805" width="11" style="97" bestFit="1" customWidth="1"/>
    <col min="12806" max="12807" width="11" style="97" customWidth="1"/>
    <col min="12808" max="12808" width="10.42578125" style="97" customWidth="1"/>
    <col min="12809" max="12809" width="16.28515625" style="97" customWidth="1"/>
    <col min="12810" max="12810" width="17.42578125" style="97" customWidth="1"/>
    <col min="12811" max="12811" width="13" style="97" customWidth="1"/>
    <col min="12812" max="12812" width="10.140625" style="97" customWidth="1"/>
    <col min="12813" max="12813" width="13" style="97" customWidth="1"/>
    <col min="12814" max="12814" width="11" style="97" customWidth="1"/>
    <col min="12815" max="12815" width="16.28515625" style="97" customWidth="1"/>
    <col min="12816" max="12817" width="13" style="97" customWidth="1"/>
    <col min="12818" max="12819" width="11" style="97" bestFit="1" customWidth="1"/>
    <col min="12820" max="12820" width="11.7109375" style="97" customWidth="1"/>
    <col min="12821" max="13056" width="8.85546875" style="97"/>
    <col min="13057" max="13057" width="18.85546875" style="97" customWidth="1"/>
    <col min="13058" max="13058" width="13.28515625" style="97" customWidth="1"/>
    <col min="13059" max="13059" width="12.85546875" style="97" customWidth="1"/>
    <col min="13060" max="13060" width="14.42578125" style="97" customWidth="1"/>
    <col min="13061" max="13061" width="11" style="97" bestFit="1" customWidth="1"/>
    <col min="13062" max="13063" width="11" style="97" customWidth="1"/>
    <col min="13064" max="13064" width="10.42578125" style="97" customWidth="1"/>
    <col min="13065" max="13065" width="16.28515625" style="97" customWidth="1"/>
    <col min="13066" max="13066" width="17.42578125" style="97" customWidth="1"/>
    <col min="13067" max="13067" width="13" style="97" customWidth="1"/>
    <col min="13068" max="13068" width="10.140625" style="97" customWidth="1"/>
    <col min="13069" max="13069" width="13" style="97" customWidth="1"/>
    <col min="13070" max="13070" width="11" style="97" customWidth="1"/>
    <col min="13071" max="13071" width="16.28515625" style="97" customWidth="1"/>
    <col min="13072" max="13073" width="13" style="97" customWidth="1"/>
    <col min="13074" max="13075" width="11" style="97" bestFit="1" customWidth="1"/>
    <col min="13076" max="13076" width="11.7109375" style="97" customWidth="1"/>
    <col min="13077" max="13312" width="8.85546875" style="97"/>
    <col min="13313" max="13313" width="18.85546875" style="97" customWidth="1"/>
    <col min="13314" max="13314" width="13.28515625" style="97" customWidth="1"/>
    <col min="13315" max="13315" width="12.85546875" style="97" customWidth="1"/>
    <col min="13316" max="13316" width="14.42578125" style="97" customWidth="1"/>
    <col min="13317" max="13317" width="11" style="97" bestFit="1" customWidth="1"/>
    <col min="13318" max="13319" width="11" style="97" customWidth="1"/>
    <col min="13320" max="13320" width="10.42578125" style="97" customWidth="1"/>
    <col min="13321" max="13321" width="16.28515625" style="97" customWidth="1"/>
    <col min="13322" max="13322" width="17.42578125" style="97" customWidth="1"/>
    <col min="13323" max="13323" width="13" style="97" customWidth="1"/>
    <col min="13324" max="13324" width="10.140625" style="97" customWidth="1"/>
    <col min="13325" max="13325" width="13" style="97" customWidth="1"/>
    <col min="13326" max="13326" width="11" style="97" customWidth="1"/>
    <col min="13327" max="13327" width="16.28515625" style="97" customWidth="1"/>
    <col min="13328" max="13329" width="13" style="97" customWidth="1"/>
    <col min="13330" max="13331" width="11" style="97" bestFit="1" customWidth="1"/>
    <col min="13332" max="13332" width="11.7109375" style="97" customWidth="1"/>
    <col min="13333" max="13568" width="8.85546875" style="97"/>
    <col min="13569" max="13569" width="18.85546875" style="97" customWidth="1"/>
    <col min="13570" max="13570" width="13.28515625" style="97" customWidth="1"/>
    <col min="13571" max="13571" width="12.85546875" style="97" customWidth="1"/>
    <col min="13572" max="13572" width="14.42578125" style="97" customWidth="1"/>
    <col min="13573" max="13573" width="11" style="97" bestFit="1" customWidth="1"/>
    <col min="13574" max="13575" width="11" style="97" customWidth="1"/>
    <col min="13576" max="13576" width="10.42578125" style="97" customWidth="1"/>
    <col min="13577" max="13577" width="16.28515625" style="97" customWidth="1"/>
    <col min="13578" max="13578" width="17.42578125" style="97" customWidth="1"/>
    <col min="13579" max="13579" width="13" style="97" customWidth="1"/>
    <col min="13580" max="13580" width="10.140625" style="97" customWidth="1"/>
    <col min="13581" max="13581" width="13" style="97" customWidth="1"/>
    <col min="13582" max="13582" width="11" style="97" customWidth="1"/>
    <col min="13583" max="13583" width="16.28515625" style="97" customWidth="1"/>
    <col min="13584" max="13585" width="13" style="97" customWidth="1"/>
    <col min="13586" max="13587" width="11" style="97" bestFit="1" customWidth="1"/>
    <col min="13588" max="13588" width="11.7109375" style="97" customWidth="1"/>
    <col min="13589" max="13824" width="8.85546875" style="97"/>
    <col min="13825" max="13825" width="18.85546875" style="97" customWidth="1"/>
    <col min="13826" max="13826" width="13.28515625" style="97" customWidth="1"/>
    <col min="13827" max="13827" width="12.85546875" style="97" customWidth="1"/>
    <col min="13828" max="13828" width="14.42578125" style="97" customWidth="1"/>
    <col min="13829" max="13829" width="11" style="97" bestFit="1" customWidth="1"/>
    <col min="13830" max="13831" width="11" style="97" customWidth="1"/>
    <col min="13832" max="13832" width="10.42578125" style="97" customWidth="1"/>
    <col min="13833" max="13833" width="16.28515625" style="97" customWidth="1"/>
    <col min="13834" max="13834" width="17.42578125" style="97" customWidth="1"/>
    <col min="13835" max="13835" width="13" style="97" customWidth="1"/>
    <col min="13836" max="13836" width="10.140625" style="97" customWidth="1"/>
    <col min="13837" max="13837" width="13" style="97" customWidth="1"/>
    <col min="13838" max="13838" width="11" style="97" customWidth="1"/>
    <col min="13839" max="13839" width="16.28515625" style="97" customWidth="1"/>
    <col min="13840" max="13841" width="13" style="97" customWidth="1"/>
    <col min="13842" max="13843" width="11" style="97" bestFit="1" customWidth="1"/>
    <col min="13844" max="13844" width="11.7109375" style="97" customWidth="1"/>
    <col min="13845" max="14080" width="8.85546875" style="97"/>
    <col min="14081" max="14081" width="18.85546875" style="97" customWidth="1"/>
    <col min="14082" max="14082" width="13.28515625" style="97" customWidth="1"/>
    <col min="14083" max="14083" width="12.85546875" style="97" customWidth="1"/>
    <col min="14084" max="14084" width="14.42578125" style="97" customWidth="1"/>
    <col min="14085" max="14085" width="11" style="97" bestFit="1" customWidth="1"/>
    <col min="14086" max="14087" width="11" style="97" customWidth="1"/>
    <col min="14088" max="14088" width="10.42578125" style="97" customWidth="1"/>
    <col min="14089" max="14089" width="16.28515625" style="97" customWidth="1"/>
    <col min="14090" max="14090" width="17.42578125" style="97" customWidth="1"/>
    <col min="14091" max="14091" width="13" style="97" customWidth="1"/>
    <col min="14092" max="14092" width="10.140625" style="97" customWidth="1"/>
    <col min="14093" max="14093" width="13" style="97" customWidth="1"/>
    <col min="14094" max="14094" width="11" style="97" customWidth="1"/>
    <col min="14095" max="14095" width="16.28515625" style="97" customWidth="1"/>
    <col min="14096" max="14097" width="13" style="97" customWidth="1"/>
    <col min="14098" max="14099" width="11" style="97" bestFit="1" customWidth="1"/>
    <col min="14100" max="14100" width="11.7109375" style="97" customWidth="1"/>
    <col min="14101" max="14336" width="8.85546875" style="97"/>
    <col min="14337" max="14337" width="18.85546875" style="97" customWidth="1"/>
    <col min="14338" max="14338" width="13.28515625" style="97" customWidth="1"/>
    <col min="14339" max="14339" width="12.85546875" style="97" customWidth="1"/>
    <col min="14340" max="14340" width="14.42578125" style="97" customWidth="1"/>
    <col min="14341" max="14341" width="11" style="97" bestFit="1" customWidth="1"/>
    <col min="14342" max="14343" width="11" style="97" customWidth="1"/>
    <col min="14344" max="14344" width="10.42578125" style="97" customWidth="1"/>
    <col min="14345" max="14345" width="16.28515625" style="97" customWidth="1"/>
    <col min="14346" max="14346" width="17.42578125" style="97" customWidth="1"/>
    <col min="14347" max="14347" width="13" style="97" customWidth="1"/>
    <col min="14348" max="14348" width="10.140625" style="97" customWidth="1"/>
    <col min="14349" max="14349" width="13" style="97" customWidth="1"/>
    <col min="14350" max="14350" width="11" style="97" customWidth="1"/>
    <col min="14351" max="14351" width="16.28515625" style="97" customWidth="1"/>
    <col min="14352" max="14353" width="13" style="97" customWidth="1"/>
    <col min="14354" max="14355" width="11" style="97" bestFit="1" customWidth="1"/>
    <col min="14356" max="14356" width="11.7109375" style="97" customWidth="1"/>
    <col min="14357" max="14592" width="8.85546875" style="97"/>
    <col min="14593" max="14593" width="18.85546875" style="97" customWidth="1"/>
    <col min="14594" max="14594" width="13.28515625" style="97" customWidth="1"/>
    <col min="14595" max="14595" width="12.85546875" style="97" customWidth="1"/>
    <col min="14596" max="14596" width="14.42578125" style="97" customWidth="1"/>
    <col min="14597" max="14597" width="11" style="97" bestFit="1" customWidth="1"/>
    <col min="14598" max="14599" width="11" style="97" customWidth="1"/>
    <col min="14600" max="14600" width="10.42578125" style="97" customWidth="1"/>
    <col min="14601" max="14601" width="16.28515625" style="97" customWidth="1"/>
    <col min="14602" max="14602" width="17.42578125" style="97" customWidth="1"/>
    <col min="14603" max="14603" width="13" style="97" customWidth="1"/>
    <col min="14604" max="14604" width="10.140625" style="97" customWidth="1"/>
    <col min="14605" max="14605" width="13" style="97" customWidth="1"/>
    <col min="14606" max="14606" width="11" style="97" customWidth="1"/>
    <col min="14607" max="14607" width="16.28515625" style="97" customWidth="1"/>
    <col min="14608" max="14609" width="13" style="97" customWidth="1"/>
    <col min="14610" max="14611" width="11" style="97" bestFit="1" customWidth="1"/>
    <col min="14612" max="14612" width="11.7109375" style="97" customWidth="1"/>
    <col min="14613" max="14848" width="8.85546875" style="97"/>
    <col min="14849" max="14849" width="18.85546875" style="97" customWidth="1"/>
    <col min="14850" max="14850" width="13.28515625" style="97" customWidth="1"/>
    <col min="14851" max="14851" width="12.85546875" style="97" customWidth="1"/>
    <col min="14852" max="14852" width="14.42578125" style="97" customWidth="1"/>
    <col min="14853" max="14853" width="11" style="97" bestFit="1" customWidth="1"/>
    <col min="14854" max="14855" width="11" style="97" customWidth="1"/>
    <col min="14856" max="14856" width="10.42578125" style="97" customWidth="1"/>
    <col min="14857" max="14857" width="16.28515625" style="97" customWidth="1"/>
    <col min="14858" max="14858" width="17.42578125" style="97" customWidth="1"/>
    <col min="14859" max="14859" width="13" style="97" customWidth="1"/>
    <col min="14860" max="14860" width="10.140625" style="97" customWidth="1"/>
    <col min="14861" max="14861" width="13" style="97" customWidth="1"/>
    <col min="14862" max="14862" width="11" style="97" customWidth="1"/>
    <col min="14863" max="14863" width="16.28515625" style="97" customWidth="1"/>
    <col min="14864" max="14865" width="13" style="97" customWidth="1"/>
    <col min="14866" max="14867" width="11" style="97" bestFit="1" customWidth="1"/>
    <col min="14868" max="14868" width="11.7109375" style="97" customWidth="1"/>
    <col min="14869" max="15104" width="8.85546875" style="97"/>
    <col min="15105" max="15105" width="18.85546875" style="97" customWidth="1"/>
    <col min="15106" max="15106" width="13.28515625" style="97" customWidth="1"/>
    <col min="15107" max="15107" width="12.85546875" style="97" customWidth="1"/>
    <col min="15108" max="15108" width="14.42578125" style="97" customWidth="1"/>
    <col min="15109" max="15109" width="11" style="97" bestFit="1" customWidth="1"/>
    <col min="15110" max="15111" width="11" style="97" customWidth="1"/>
    <col min="15112" max="15112" width="10.42578125" style="97" customWidth="1"/>
    <col min="15113" max="15113" width="16.28515625" style="97" customWidth="1"/>
    <col min="15114" max="15114" width="17.42578125" style="97" customWidth="1"/>
    <col min="15115" max="15115" width="13" style="97" customWidth="1"/>
    <col min="15116" max="15116" width="10.140625" style="97" customWidth="1"/>
    <col min="15117" max="15117" width="13" style="97" customWidth="1"/>
    <col min="15118" max="15118" width="11" style="97" customWidth="1"/>
    <col min="15119" max="15119" width="16.28515625" style="97" customWidth="1"/>
    <col min="15120" max="15121" width="13" style="97" customWidth="1"/>
    <col min="15122" max="15123" width="11" style="97" bestFit="1" customWidth="1"/>
    <col min="15124" max="15124" width="11.7109375" style="97" customWidth="1"/>
    <col min="15125" max="15360" width="8.85546875" style="97"/>
    <col min="15361" max="15361" width="18.85546875" style="97" customWidth="1"/>
    <col min="15362" max="15362" width="13.28515625" style="97" customWidth="1"/>
    <col min="15363" max="15363" width="12.85546875" style="97" customWidth="1"/>
    <col min="15364" max="15364" width="14.42578125" style="97" customWidth="1"/>
    <col min="15365" max="15365" width="11" style="97" bestFit="1" customWidth="1"/>
    <col min="15366" max="15367" width="11" style="97" customWidth="1"/>
    <col min="15368" max="15368" width="10.42578125" style="97" customWidth="1"/>
    <col min="15369" max="15369" width="16.28515625" style="97" customWidth="1"/>
    <col min="15370" max="15370" width="17.42578125" style="97" customWidth="1"/>
    <col min="15371" max="15371" width="13" style="97" customWidth="1"/>
    <col min="15372" max="15372" width="10.140625" style="97" customWidth="1"/>
    <col min="15373" max="15373" width="13" style="97" customWidth="1"/>
    <col min="15374" max="15374" width="11" style="97" customWidth="1"/>
    <col min="15375" max="15375" width="16.28515625" style="97" customWidth="1"/>
    <col min="15376" max="15377" width="13" style="97" customWidth="1"/>
    <col min="15378" max="15379" width="11" style="97" bestFit="1" customWidth="1"/>
    <col min="15380" max="15380" width="11.7109375" style="97" customWidth="1"/>
    <col min="15381" max="15616" width="8.85546875" style="97"/>
    <col min="15617" max="15617" width="18.85546875" style="97" customWidth="1"/>
    <col min="15618" max="15618" width="13.28515625" style="97" customWidth="1"/>
    <col min="15619" max="15619" width="12.85546875" style="97" customWidth="1"/>
    <col min="15620" max="15620" width="14.42578125" style="97" customWidth="1"/>
    <col min="15621" max="15621" width="11" style="97" bestFit="1" customWidth="1"/>
    <col min="15622" max="15623" width="11" style="97" customWidth="1"/>
    <col min="15624" max="15624" width="10.42578125" style="97" customWidth="1"/>
    <col min="15625" max="15625" width="16.28515625" style="97" customWidth="1"/>
    <col min="15626" max="15626" width="17.42578125" style="97" customWidth="1"/>
    <col min="15627" max="15627" width="13" style="97" customWidth="1"/>
    <col min="15628" max="15628" width="10.140625" style="97" customWidth="1"/>
    <col min="15629" max="15629" width="13" style="97" customWidth="1"/>
    <col min="15630" max="15630" width="11" style="97" customWidth="1"/>
    <col min="15631" max="15631" width="16.28515625" style="97" customWidth="1"/>
    <col min="15632" max="15633" width="13" style="97" customWidth="1"/>
    <col min="15634" max="15635" width="11" style="97" bestFit="1" customWidth="1"/>
    <col min="15636" max="15636" width="11.7109375" style="97" customWidth="1"/>
    <col min="15637" max="15872" width="8.85546875" style="97"/>
    <col min="15873" max="15873" width="18.85546875" style="97" customWidth="1"/>
    <col min="15874" max="15874" width="13.28515625" style="97" customWidth="1"/>
    <col min="15875" max="15875" width="12.85546875" style="97" customWidth="1"/>
    <col min="15876" max="15876" width="14.42578125" style="97" customWidth="1"/>
    <col min="15877" max="15877" width="11" style="97" bestFit="1" customWidth="1"/>
    <col min="15878" max="15879" width="11" style="97" customWidth="1"/>
    <col min="15880" max="15880" width="10.42578125" style="97" customWidth="1"/>
    <col min="15881" max="15881" width="16.28515625" style="97" customWidth="1"/>
    <col min="15882" max="15882" width="17.42578125" style="97" customWidth="1"/>
    <col min="15883" max="15883" width="13" style="97" customWidth="1"/>
    <col min="15884" max="15884" width="10.140625" style="97" customWidth="1"/>
    <col min="15885" max="15885" width="13" style="97" customWidth="1"/>
    <col min="15886" max="15886" width="11" style="97" customWidth="1"/>
    <col min="15887" max="15887" width="16.28515625" style="97" customWidth="1"/>
    <col min="15888" max="15889" width="13" style="97" customWidth="1"/>
    <col min="15890" max="15891" width="11" style="97" bestFit="1" customWidth="1"/>
    <col min="15892" max="15892" width="11.7109375" style="97" customWidth="1"/>
    <col min="15893" max="16128" width="8.85546875" style="97"/>
    <col min="16129" max="16129" width="18.85546875" style="97" customWidth="1"/>
    <col min="16130" max="16130" width="13.28515625" style="97" customWidth="1"/>
    <col min="16131" max="16131" width="12.85546875" style="97" customWidth="1"/>
    <col min="16132" max="16132" width="14.42578125" style="97" customWidth="1"/>
    <col min="16133" max="16133" width="11" style="97" bestFit="1" customWidth="1"/>
    <col min="16134" max="16135" width="11" style="97" customWidth="1"/>
    <col min="16136" max="16136" width="10.42578125" style="97" customWidth="1"/>
    <col min="16137" max="16137" width="16.28515625" style="97" customWidth="1"/>
    <col min="16138" max="16138" width="17.42578125" style="97" customWidth="1"/>
    <col min="16139" max="16139" width="13" style="97" customWidth="1"/>
    <col min="16140" max="16140" width="10.140625" style="97" customWidth="1"/>
    <col min="16141" max="16141" width="13" style="97" customWidth="1"/>
    <col min="16142" max="16142" width="11" style="97" customWidth="1"/>
    <col min="16143" max="16143" width="16.28515625" style="97" customWidth="1"/>
    <col min="16144" max="16145" width="13" style="97" customWidth="1"/>
    <col min="16146" max="16147" width="11" style="97" bestFit="1" customWidth="1"/>
    <col min="16148" max="16148" width="11.7109375" style="97" customWidth="1"/>
    <col min="16149" max="16384" width="8.85546875" style="97"/>
  </cols>
  <sheetData>
    <row r="1" spans="1:19" ht="20.25" x14ac:dyDescent="0.3">
      <c r="A1" s="488" t="s">
        <v>250</v>
      </c>
      <c r="B1" s="488"/>
      <c r="C1" s="488"/>
      <c r="D1" s="488"/>
      <c r="E1" s="488"/>
    </row>
    <row r="2" spans="1:19" ht="19.149999999999999" customHeight="1" x14ac:dyDescent="0.25">
      <c r="A2" s="492" t="s">
        <v>254</v>
      </c>
      <c r="B2" s="492"/>
      <c r="C2" s="492"/>
      <c r="D2" s="492"/>
      <c r="E2" s="492"/>
      <c r="F2" s="190"/>
      <c r="G2" s="98"/>
      <c r="I2" s="99"/>
      <c r="J2" s="99"/>
      <c r="K2" s="99"/>
      <c r="L2" s="99"/>
      <c r="M2" s="97"/>
      <c r="O2" s="101"/>
      <c r="Q2" s="102"/>
      <c r="R2" s="99"/>
      <c r="S2" s="99"/>
    </row>
    <row r="3" spans="1:19" ht="16.149999999999999" customHeight="1" x14ac:dyDescent="0.2">
      <c r="A3" s="107"/>
      <c r="B3" s="112"/>
      <c r="C3" s="107"/>
      <c r="D3" s="107"/>
      <c r="E3" s="107"/>
      <c r="F3" s="107"/>
      <c r="G3" s="107"/>
      <c r="H3" s="107"/>
      <c r="I3" s="108"/>
      <c r="J3" s="108"/>
      <c r="K3" s="113"/>
      <c r="L3" s="114"/>
      <c r="N3" s="115"/>
      <c r="O3" s="116"/>
      <c r="P3" s="116"/>
      <c r="Q3" s="111"/>
    </row>
    <row r="4" spans="1:19" s="245" customFormat="1" ht="16.149999999999999" customHeight="1" x14ac:dyDescent="0.25">
      <c r="A4" s="278" t="s">
        <v>176</v>
      </c>
      <c r="B4" s="279"/>
      <c r="C4" s="279"/>
      <c r="D4" s="279"/>
      <c r="E4" s="280"/>
      <c r="F4" s="247"/>
      <c r="G4" s="281"/>
      <c r="H4" s="282"/>
      <c r="I4" s="283"/>
      <c r="J4" s="241"/>
      <c r="K4" s="240"/>
      <c r="L4" s="242"/>
      <c r="M4" s="242"/>
      <c r="N4" s="243"/>
      <c r="O4" s="244"/>
    </row>
    <row r="5" spans="1:19" s="245" customFormat="1" ht="16.149999999999999" customHeight="1" x14ac:dyDescent="0.25">
      <c r="A5" s="284" t="s">
        <v>177</v>
      </c>
      <c r="B5" s="284"/>
      <c r="C5" s="284" t="s">
        <v>178</v>
      </c>
      <c r="D5" s="284" t="s">
        <v>179</v>
      </c>
      <c r="E5" s="284" t="s">
        <v>180</v>
      </c>
      <c r="F5" s="255"/>
      <c r="G5" s="240"/>
      <c r="H5" s="240"/>
      <c r="I5" s="241"/>
      <c r="J5" s="241"/>
      <c r="K5" s="240"/>
      <c r="L5" s="242"/>
      <c r="M5" s="242"/>
      <c r="N5" s="243"/>
      <c r="O5" s="244"/>
    </row>
    <row r="6" spans="1:19" s="245" customFormat="1" ht="16.149999999999999" customHeight="1" x14ac:dyDescent="0.25">
      <c r="A6" s="236" t="s">
        <v>181</v>
      </c>
      <c r="B6" s="236"/>
      <c r="C6" s="237">
        <v>40</v>
      </c>
      <c r="D6" s="238">
        <v>780</v>
      </c>
      <c r="E6" s="239">
        <f>D6*C6</f>
        <v>31200</v>
      </c>
      <c r="F6" s="512" t="s">
        <v>305</v>
      </c>
      <c r="G6" s="513"/>
      <c r="H6" s="240"/>
      <c r="I6" s="241"/>
      <c r="J6" s="241"/>
      <c r="K6" s="240"/>
      <c r="L6" s="242"/>
      <c r="M6" s="242"/>
      <c r="N6" s="243"/>
      <c r="O6" s="244"/>
    </row>
    <row r="7" spans="1:19" s="245" customFormat="1" ht="16.149999999999999" customHeight="1" x14ac:dyDescent="0.25">
      <c r="A7" s="236" t="s">
        <v>182</v>
      </c>
      <c r="B7" s="236"/>
      <c r="C7" s="237">
        <v>27.25</v>
      </c>
      <c r="D7" s="246">
        <v>2080</v>
      </c>
      <c r="E7" s="239">
        <f>+C7*D7</f>
        <v>56680</v>
      </c>
      <c r="F7" s="255" t="s">
        <v>308</v>
      </c>
      <c r="G7" s="247"/>
      <c r="I7" s="248"/>
      <c r="J7" s="241"/>
      <c r="K7" s="240"/>
      <c r="L7" s="242"/>
      <c r="M7" s="242"/>
      <c r="N7" s="243"/>
      <c r="O7" s="244"/>
    </row>
    <row r="8" spans="1:19" s="245" customFormat="1" ht="16.149999999999999" customHeight="1" x14ac:dyDescent="0.25">
      <c r="A8" s="236" t="s">
        <v>183</v>
      </c>
      <c r="B8" s="236"/>
      <c r="C8" s="237">
        <v>17.5</v>
      </c>
      <c r="D8" s="246">
        <v>228.5</v>
      </c>
      <c r="E8" s="239">
        <v>4000</v>
      </c>
      <c r="F8" s="514" t="s">
        <v>306</v>
      </c>
      <c r="G8" s="513"/>
      <c r="I8" s="241"/>
      <c r="J8" s="241"/>
      <c r="K8" s="240"/>
      <c r="L8" s="242"/>
      <c r="M8" s="242"/>
      <c r="N8" s="243"/>
      <c r="O8" s="244"/>
    </row>
    <row r="9" spans="1:19" s="245" customFormat="1" ht="16.149999999999999" customHeight="1" x14ac:dyDescent="0.25">
      <c r="A9" s="236" t="s">
        <v>184</v>
      </c>
      <c r="B9" s="236"/>
      <c r="C9" s="249">
        <v>32</v>
      </c>
      <c r="D9" s="250">
        <v>0</v>
      </c>
      <c r="E9" s="251">
        <f>D9*C9</f>
        <v>0</v>
      </c>
      <c r="F9" s="512" t="s">
        <v>307</v>
      </c>
      <c r="G9" s="514"/>
      <c r="H9" s="514"/>
      <c r="I9" s="514"/>
      <c r="J9" s="241"/>
      <c r="K9" s="240"/>
      <c r="L9" s="242"/>
      <c r="M9" s="185"/>
      <c r="N9" s="243"/>
      <c r="O9" s="244"/>
    </row>
    <row r="10" spans="1:19" s="245" customFormat="1" ht="16.149999999999999" customHeight="1" x14ac:dyDescent="0.25">
      <c r="A10" s="253" t="s">
        <v>248</v>
      </c>
      <c r="B10" s="253"/>
      <c r="C10" s="237">
        <v>33.97</v>
      </c>
      <c r="D10" s="254" t="s">
        <v>185</v>
      </c>
      <c r="E10" s="239">
        <f>+E22</f>
        <v>83056.649999999994</v>
      </c>
      <c r="F10" s="255" t="s">
        <v>308</v>
      </c>
      <c r="G10" s="256"/>
      <c r="H10" s="252"/>
      <c r="I10" s="248"/>
      <c r="J10" s="241"/>
      <c r="K10" s="240"/>
      <c r="L10" s="185"/>
      <c r="M10" s="185"/>
      <c r="N10" s="257"/>
      <c r="O10" s="258"/>
    </row>
    <row r="11" spans="1:19" s="245" customFormat="1" ht="16.149999999999999" customHeight="1" x14ac:dyDescent="0.25">
      <c r="A11" s="259" t="s">
        <v>195</v>
      </c>
      <c r="B11" s="260"/>
      <c r="C11" s="249">
        <v>19.48</v>
      </c>
      <c r="D11" s="261">
        <v>2080</v>
      </c>
      <c r="E11" s="251">
        <f>D11*C11</f>
        <v>40518.400000000001</v>
      </c>
      <c r="F11" s="255" t="s">
        <v>308</v>
      </c>
      <c r="G11" s="252"/>
      <c r="H11" s="252"/>
      <c r="I11" s="241"/>
      <c r="J11" s="241"/>
      <c r="K11" s="240"/>
      <c r="L11" s="185"/>
      <c r="M11" s="185"/>
      <c r="N11" s="262"/>
      <c r="O11" s="263"/>
    </row>
    <row r="12" spans="1:19" s="245" customFormat="1" ht="16.149999999999999" customHeight="1" x14ac:dyDescent="0.25">
      <c r="A12" s="236" t="s">
        <v>294</v>
      </c>
      <c r="B12" s="236"/>
      <c r="C12" s="264">
        <v>19</v>
      </c>
      <c r="D12" s="250">
        <v>1664</v>
      </c>
      <c r="E12" s="251">
        <f>D12*C12</f>
        <v>31616</v>
      </c>
      <c r="F12" s="512" t="s">
        <v>309</v>
      </c>
      <c r="G12" s="519"/>
      <c r="H12" s="265"/>
      <c r="I12" s="241"/>
      <c r="J12" s="241"/>
      <c r="K12" s="240"/>
      <c r="L12" s="244"/>
      <c r="M12" s="244"/>
      <c r="N12" s="266"/>
      <c r="O12" s="267"/>
    </row>
    <row r="13" spans="1:19" s="245" customFormat="1" ht="16.149999999999999" customHeight="1" x14ac:dyDescent="0.25">
      <c r="A13" s="285"/>
      <c r="B13" s="286"/>
      <c r="C13" s="286"/>
      <c r="D13" s="287" t="s">
        <v>245</v>
      </c>
      <c r="E13" s="288">
        <f>SUM(E6:E12)</f>
        <v>247071.05</v>
      </c>
      <c r="F13" s="255"/>
      <c r="G13" s="289"/>
      <c r="H13" s="252"/>
      <c r="I13" s="241"/>
      <c r="J13" s="241"/>
      <c r="K13" s="240"/>
      <c r="L13" s="244"/>
      <c r="M13" s="244"/>
      <c r="N13" s="266"/>
      <c r="O13" s="267"/>
    </row>
    <row r="14" spans="1:19" s="245" customFormat="1" ht="16.149999999999999" customHeight="1" x14ac:dyDescent="0.25">
      <c r="H14" s="255"/>
      <c r="I14" s="289"/>
      <c r="J14" s="265"/>
      <c r="K14" s="248"/>
      <c r="L14" s="241"/>
      <c r="M14" s="240"/>
      <c r="N14" s="244"/>
      <c r="O14" s="244"/>
      <c r="P14" s="266"/>
      <c r="Q14" s="267"/>
    </row>
    <row r="15" spans="1:19" s="245" customFormat="1" ht="16.149999999999999" hidden="1" customHeight="1" x14ac:dyDescent="0.25">
      <c r="A15" s="515" t="s">
        <v>249</v>
      </c>
      <c r="B15" s="516"/>
      <c r="C15" s="516"/>
      <c r="D15" s="516"/>
      <c r="E15" s="517"/>
      <c r="M15" s="240"/>
      <c r="N15" s="244"/>
      <c r="O15" s="244"/>
      <c r="P15" s="266"/>
      <c r="Q15" s="267"/>
    </row>
    <row r="16" spans="1:19" s="245" customFormat="1" ht="16.149999999999999" hidden="1" customHeight="1" x14ac:dyDescent="0.25">
      <c r="A16" s="290" t="s">
        <v>187</v>
      </c>
      <c r="B16" s="291"/>
      <c r="C16" s="291"/>
      <c r="D16" s="292" t="s">
        <v>188</v>
      </c>
      <c r="E16" s="293" t="s">
        <v>189</v>
      </c>
      <c r="M16" s="240"/>
      <c r="N16" s="244"/>
      <c r="O16" s="244"/>
      <c r="P16" s="266"/>
      <c r="Q16" s="267"/>
    </row>
    <row r="17" spans="1:18" s="245" customFormat="1" ht="16.149999999999999" hidden="1" customHeight="1" x14ac:dyDescent="0.25">
      <c r="A17" s="294">
        <v>2080</v>
      </c>
      <c r="B17" s="295"/>
      <c r="C17" s="296"/>
      <c r="D17" s="297">
        <v>33.97</v>
      </c>
      <c r="E17" s="298">
        <f>+D17*A17</f>
        <v>70657.599999999991</v>
      </c>
      <c r="M17" s="240"/>
      <c r="N17" s="185"/>
      <c r="O17" s="185"/>
      <c r="P17" s="266"/>
      <c r="Q17" s="267"/>
    </row>
    <row r="18" spans="1:18" s="245" customFormat="1" ht="16.149999999999999" hidden="1" customHeight="1" x14ac:dyDescent="0.25">
      <c r="A18" s="299"/>
      <c r="B18" s="291"/>
      <c r="C18" s="300"/>
      <c r="D18" s="301"/>
      <c r="E18" s="249"/>
      <c r="M18" s="240"/>
      <c r="N18" s="244"/>
      <c r="O18" s="263"/>
      <c r="P18" s="266"/>
      <c r="Q18" s="267"/>
    </row>
    <row r="19" spans="1:18" s="245" customFormat="1" ht="16.149999999999999" hidden="1" customHeight="1" x14ac:dyDescent="0.25">
      <c r="A19" s="255"/>
      <c r="B19" s="302"/>
      <c r="C19" s="302"/>
      <c r="D19" s="303" t="s">
        <v>244</v>
      </c>
      <c r="E19" s="304">
        <f>SUM(E17:E18)</f>
        <v>70657.599999999991</v>
      </c>
      <c r="M19" s="240"/>
      <c r="N19" s="258"/>
      <c r="O19" s="258"/>
      <c r="P19" s="185"/>
      <c r="Q19" s="267"/>
    </row>
    <row r="20" spans="1:18" s="245" customFormat="1" ht="16.149999999999999" hidden="1" customHeight="1" x14ac:dyDescent="0.25">
      <c r="A20" s="299" t="s">
        <v>193</v>
      </c>
      <c r="B20" s="236"/>
      <c r="C20" s="299" t="s">
        <v>243</v>
      </c>
      <c r="D20" s="290" t="s">
        <v>188</v>
      </c>
      <c r="E20" s="305"/>
      <c r="M20" s="240"/>
      <c r="N20" s="95"/>
      <c r="O20" s="182"/>
      <c r="P20" s="182"/>
      <c r="Q20" s="306"/>
      <c r="R20" s="240"/>
    </row>
    <row r="21" spans="1:18" s="245" customFormat="1" ht="16.149999999999999" hidden="1" customHeight="1" x14ac:dyDescent="0.25">
      <c r="A21" s="307"/>
      <c r="B21" s="283"/>
      <c r="C21" s="281">
        <v>365</v>
      </c>
      <c r="D21" s="308">
        <v>33.97</v>
      </c>
      <c r="E21" s="309">
        <f>+D21*C21</f>
        <v>12399.05</v>
      </c>
      <c r="M21" s="240"/>
      <c r="N21" s="95"/>
      <c r="O21" s="182"/>
      <c r="P21" s="182"/>
      <c r="Q21" s="306"/>
      <c r="R21" s="240"/>
    </row>
    <row r="22" spans="1:18" s="245" customFormat="1" ht="16.149999999999999" hidden="1" customHeight="1" x14ac:dyDescent="0.25">
      <c r="A22" s="310"/>
      <c r="B22" s="311"/>
      <c r="C22" s="311"/>
      <c r="D22" s="312" t="s">
        <v>242</v>
      </c>
      <c r="E22" s="313">
        <f>+E19+E21</f>
        <v>83056.649999999994</v>
      </c>
      <c r="F22" s="314"/>
      <c r="G22" s="314"/>
      <c r="I22" s="240"/>
      <c r="J22" s="240"/>
      <c r="K22" s="241"/>
      <c r="L22" s="241"/>
      <c r="M22" s="240"/>
      <c r="N22" s="182"/>
      <c r="O22" s="182"/>
      <c r="P22" s="182"/>
      <c r="Q22" s="182"/>
    </row>
    <row r="23" spans="1:18" s="245" customFormat="1" ht="16.149999999999999" hidden="1" customHeight="1" x14ac:dyDescent="0.25">
      <c r="I23" s="240"/>
      <c r="J23" s="240"/>
      <c r="K23" s="241"/>
      <c r="L23" s="241"/>
      <c r="M23" s="240"/>
      <c r="N23" s="182"/>
      <c r="O23" s="182"/>
      <c r="P23" s="182"/>
      <c r="Q23" s="182"/>
    </row>
    <row r="24" spans="1:18" s="245" customFormat="1" ht="16.149999999999999" customHeight="1" x14ac:dyDescent="0.25">
      <c r="A24" s="518" t="s">
        <v>247</v>
      </c>
      <c r="B24" s="518"/>
      <c r="C24" s="518"/>
      <c r="D24" s="518"/>
      <c r="E24" s="315"/>
      <c r="F24" s="316"/>
      <c r="H24" s="262"/>
      <c r="I24" s="262"/>
      <c r="J24" s="262"/>
      <c r="K24" s="262"/>
      <c r="L24" s="262"/>
      <c r="M24" s="262"/>
      <c r="N24" s="182"/>
      <c r="O24" s="182"/>
      <c r="P24" s="182"/>
      <c r="Q24" s="182"/>
    </row>
    <row r="25" spans="1:18" s="245" customFormat="1" ht="16.149999999999999" customHeight="1" x14ac:dyDescent="0.25">
      <c r="A25" s="317" t="s">
        <v>246</v>
      </c>
      <c r="B25" s="317" t="s">
        <v>196</v>
      </c>
      <c r="C25" s="318">
        <v>0.3</v>
      </c>
      <c r="D25" s="317" t="s">
        <v>241</v>
      </c>
      <c r="E25" s="259"/>
      <c r="F25" s="319"/>
      <c r="G25" s="182"/>
      <c r="H25" s="320"/>
      <c r="I25" s="302"/>
      <c r="J25" s="302"/>
      <c r="K25" s="302"/>
      <c r="L25" s="302"/>
      <c r="M25" s="319"/>
      <c r="N25" s="182"/>
      <c r="O25" s="182"/>
      <c r="P25" s="182"/>
      <c r="Q25" s="182"/>
    </row>
    <row r="26" spans="1:18" s="245" customFormat="1" ht="16.149999999999999" customHeight="1" x14ac:dyDescent="0.25">
      <c r="A26" s="321" t="s">
        <v>197</v>
      </c>
      <c r="B26" s="322">
        <v>27.25</v>
      </c>
      <c r="C26" s="322">
        <f>+B26*0.3*80</f>
        <v>653.99999999999989</v>
      </c>
      <c r="D26" s="323">
        <f>+C26*26</f>
        <v>17003.999999999996</v>
      </c>
      <c r="E26" s="237"/>
      <c r="F26" s="277"/>
      <c r="G26" s="182"/>
      <c r="H26" s="244"/>
      <c r="I26" s="324"/>
      <c r="J26" s="324"/>
      <c r="K26" s="324"/>
      <c r="L26" s="325"/>
      <c r="M26" s="277"/>
      <c r="N26" s="326"/>
      <c r="O26" s="95"/>
      <c r="P26" s="95"/>
      <c r="Q26" s="182"/>
    </row>
    <row r="27" spans="1:18" s="245" customFormat="1" ht="16.149999999999999" customHeight="1" x14ac:dyDescent="0.25">
      <c r="A27" s="253" t="s">
        <v>248</v>
      </c>
      <c r="B27" s="322">
        <v>33.97</v>
      </c>
      <c r="C27" s="322">
        <f>+B27*0.3*80</f>
        <v>815.28</v>
      </c>
      <c r="D27" s="323">
        <f>+C27*26</f>
        <v>21197.279999999999</v>
      </c>
      <c r="E27" s="237"/>
      <c r="F27" s="277"/>
      <c r="G27" s="182"/>
      <c r="H27" s="320"/>
      <c r="I27" s="324"/>
      <c r="J27" s="324"/>
      <c r="K27" s="324"/>
      <c r="L27" s="325"/>
      <c r="M27" s="277"/>
      <c r="N27" s="327"/>
      <c r="O27" s="328"/>
      <c r="P27" s="329"/>
      <c r="Q27" s="182"/>
    </row>
    <row r="28" spans="1:18" s="245" customFormat="1" ht="16.149999999999999" customHeight="1" x14ac:dyDescent="0.25">
      <c r="A28" s="259" t="s">
        <v>195</v>
      </c>
      <c r="B28" s="322">
        <v>19.48</v>
      </c>
      <c r="C28" s="322">
        <f>+B28*0.3*80</f>
        <v>467.52000000000004</v>
      </c>
      <c r="D28" s="323">
        <f>+C28*26</f>
        <v>12155.52</v>
      </c>
      <c r="E28" s="237"/>
      <c r="F28" s="277"/>
      <c r="G28" s="182"/>
      <c r="H28" s="302"/>
      <c r="I28" s="324"/>
      <c r="J28" s="324"/>
      <c r="K28" s="324"/>
      <c r="L28" s="325"/>
      <c r="M28" s="277"/>
      <c r="N28" s="327"/>
      <c r="O28" s="328"/>
      <c r="P28" s="329"/>
      <c r="Q28" s="182"/>
    </row>
    <row r="29" spans="1:18" s="245" customFormat="1" ht="16.149999999999999" customHeight="1" x14ac:dyDescent="0.25">
      <c r="A29" s="330"/>
      <c r="B29" s="331"/>
      <c r="C29" s="332" t="s">
        <v>242</v>
      </c>
      <c r="D29" s="333">
        <f>+D28+D27+D26</f>
        <v>50356.800000000003</v>
      </c>
      <c r="E29" s="253"/>
      <c r="F29" s="185"/>
      <c r="G29" s="182"/>
      <c r="H29" s="244"/>
      <c r="I29" s="334"/>
      <c r="J29" s="335"/>
      <c r="K29" s="302"/>
      <c r="L29" s="185"/>
      <c r="M29" s="185"/>
      <c r="N29" s="336"/>
      <c r="O29" s="337"/>
      <c r="P29" s="329"/>
      <c r="Q29" s="95"/>
    </row>
    <row r="30" spans="1:18" s="245" customFormat="1" ht="16.149999999999999" customHeight="1" x14ac:dyDescent="0.25">
      <c r="A30" s="338"/>
      <c r="B30" s="302"/>
      <c r="C30" s="335"/>
      <c r="D30" s="324"/>
      <c r="E30" s="339"/>
      <c r="F30" s="325"/>
      <c r="G30" s="182"/>
      <c r="H30" s="338"/>
      <c r="I30" s="302"/>
      <c r="J30" s="335"/>
      <c r="K30" s="324"/>
      <c r="L30" s="339"/>
      <c r="M30" s="325"/>
      <c r="N30" s="275"/>
      <c r="O30" s="337"/>
      <c r="P30" s="329"/>
      <c r="Q30" s="182"/>
    </row>
    <row r="31" spans="1:18" s="245" customFormat="1" ht="16.149999999999999" customHeight="1" x14ac:dyDescent="0.25">
      <c r="A31" s="509" t="s">
        <v>186</v>
      </c>
      <c r="B31" s="510"/>
      <c r="C31" s="510"/>
      <c r="D31" s="510"/>
      <c r="E31" s="511"/>
      <c r="F31" s="182"/>
      <c r="G31" s="185"/>
      <c r="H31" s="302"/>
      <c r="I31" s="335"/>
      <c r="J31" s="302"/>
      <c r="K31" s="320"/>
      <c r="L31" s="314"/>
      <c r="M31" s="182"/>
      <c r="N31" s="340"/>
      <c r="O31" s="341"/>
      <c r="P31" s="182"/>
    </row>
    <row r="32" spans="1:18" s="245" customFormat="1" ht="16.149999999999999" customHeight="1" x14ac:dyDescent="0.25">
      <c r="A32" s="268"/>
      <c r="B32" s="342" t="s">
        <v>190</v>
      </c>
      <c r="C32" s="317" t="s">
        <v>196</v>
      </c>
      <c r="D32" s="342"/>
      <c r="E32" s="342" t="s">
        <v>189</v>
      </c>
      <c r="F32" s="182"/>
      <c r="G32" s="244"/>
      <c r="H32" s="244"/>
      <c r="I32" s="244"/>
      <c r="J32" s="244"/>
      <c r="K32" s="338"/>
      <c r="L32" s="314"/>
      <c r="M32" s="95"/>
      <c r="N32" s="263"/>
      <c r="O32" s="263"/>
      <c r="P32" s="182"/>
    </row>
    <row r="33" spans="1:19" s="245" customFormat="1" ht="16.149999999999999" customHeight="1" x14ac:dyDescent="0.25">
      <c r="A33" s="268" t="s">
        <v>191</v>
      </c>
      <c r="B33" s="269">
        <v>20</v>
      </c>
      <c r="C33" s="270">
        <v>20.51</v>
      </c>
      <c r="D33" s="271"/>
      <c r="E33" s="272">
        <f>+C33*B33*26</f>
        <v>10665.2</v>
      </c>
      <c r="F33" s="255" t="s">
        <v>308</v>
      </c>
      <c r="G33" s="273"/>
      <c r="H33" s="274"/>
      <c r="I33" s="95"/>
      <c r="J33" s="275"/>
      <c r="K33" s="275"/>
      <c r="L33" s="95"/>
      <c r="M33" s="244"/>
      <c r="N33" s="182"/>
      <c r="O33" s="182"/>
      <c r="P33" s="182"/>
    </row>
    <row r="34" spans="1:19" s="245" customFormat="1" ht="16.149999999999999" customHeight="1" x14ac:dyDescent="0.25">
      <c r="A34" s="268" t="s">
        <v>192</v>
      </c>
      <c r="B34" s="269">
        <v>20</v>
      </c>
      <c r="C34" s="270">
        <v>18.46</v>
      </c>
      <c r="D34" s="271"/>
      <c r="E34" s="272">
        <f>+C34*B34*26</f>
        <v>9599.2000000000007</v>
      </c>
      <c r="F34" s="255" t="s">
        <v>308</v>
      </c>
      <c r="G34" s="273"/>
      <c r="H34" s="274"/>
      <c r="I34" s="244"/>
      <c r="J34" s="185"/>
      <c r="K34" s="276"/>
      <c r="L34" s="263"/>
      <c r="M34" s="277"/>
      <c r="N34" s="182"/>
      <c r="O34" s="182"/>
      <c r="P34" s="182"/>
    </row>
    <row r="35" spans="1:19" s="245" customFormat="1" ht="16.149999999999999" customHeight="1" x14ac:dyDescent="0.25">
      <c r="A35" s="343"/>
      <c r="B35" s="344"/>
      <c r="C35" s="344"/>
      <c r="D35" s="345" t="s">
        <v>242</v>
      </c>
      <c r="E35" s="346">
        <f>SUM(E33:E34)</f>
        <v>20264.400000000001</v>
      </c>
      <c r="H35" s="185"/>
      <c r="I35" s="347"/>
      <c r="J35" s="185"/>
      <c r="K35" s="276"/>
      <c r="L35" s="277"/>
      <c r="M35" s="277"/>
      <c r="N35" s="348"/>
      <c r="O35" s="349"/>
      <c r="P35" s="350"/>
      <c r="Q35" s="351"/>
      <c r="R35" s="352"/>
    </row>
    <row r="36" spans="1:19" x14ac:dyDescent="0.2">
      <c r="A36" s="186"/>
      <c r="B36" s="186"/>
      <c r="C36" s="186"/>
      <c r="D36" s="186"/>
      <c r="E36" s="187"/>
      <c r="F36" s="188"/>
      <c r="I36" s="116"/>
      <c r="J36" s="114"/>
      <c r="K36" s="116"/>
      <c r="L36" s="136"/>
      <c r="M36" s="127"/>
      <c r="N36" s="127"/>
      <c r="O36" s="137"/>
      <c r="P36" s="138"/>
      <c r="Q36" s="139"/>
      <c r="R36" s="140"/>
      <c r="S36" s="140"/>
    </row>
    <row r="37" spans="1:19" x14ac:dyDescent="0.2">
      <c r="A37" s="186"/>
      <c r="B37" s="186"/>
      <c r="C37" s="186"/>
      <c r="D37" s="186"/>
      <c r="E37" s="186"/>
      <c r="F37" s="189"/>
      <c r="I37" s="141"/>
      <c r="J37" s="142"/>
      <c r="K37" s="143"/>
      <c r="L37" s="144"/>
      <c r="M37" s="144"/>
      <c r="N37" s="144"/>
      <c r="O37" s="145"/>
      <c r="P37" s="146"/>
      <c r="Q37" s="139"/>
      <c r="R37" s="140"/>
      <c r="S37" s="140"/>
    </row>
    <row r="38" spans="1:19" x14ac:dyDescent="0.2">
      <c r="A38" s="110"/>
      <c r="B38" s="118"/>
      <c r="C38" s="118"/>
      <c r="D38" s="118"/>
      <c r="E38" s="118"/>
      <c r="F38" s="122"/>
      <c r="I38" s="116"/>
      <c r="J38" s="114"/>
      <c r="K38" s="120"/>
      <c r="L38" s="127"/>
      <c r="M38" s="127"/>
      <c r="N38" s="127"/>
      <c r="O38" s="137"/>
      <c r="P38" s="138"/>
      <c r="Q38" s="139"/>
      <c r="R38" s="140"/>
      <c r="S38" s="140"/>
    </row>
    <row r="39" spans="1:19" x14ac:dyDescent="0.2">
      <c r="A39" s="118"/>
      <c r="B39" s="118"/>
      <c r="C39" s="118"/>
      <c r="D39" s="118"/>
      <c r="E39" s="110"/>
      <c r="F39" s="122"/>
      <c r="I39" s="116"/>
      <c r="J39" s="114"/>
      <c r="K39" s="120"/>
      <c r="L39" s="127"/>
      <c r="M39" s="127"/>
      <c r="N39" s="127"/>
      <c r="O39" s="137"/>
      <c r="P39" s="138"/>
      <c r="Q39" s="139"/>
      <c r="R39" s="140"/>
      <c r="S39" s="140"/>
    </row>
    <row r="40" spans="1:19" x14ac:dyDescent="0.2">
      <c r="B40" s="147"/>
      <c r="I40" s="116"/>
      <c r="J40" s="114"/>
      <c r="K40" s="120"/>
      <c r="L40" s="127"/>
      <c r="M40" s="127"/>
      <c r="N40" s="127"/>
      <c r="O40" s="137"/>
      <c r="P40" s="138"/>
      <c r="Q40" s="148"/>
      <c r="R40" s="140"/>
      <c r="S40" s="140"/>
    </row>
    <row r="41" spans="1:19" x14ac:dyDescent="0.2">
      <c r="A41" s="149"/>
      <c r="B41" s="150"/>
      <c r="C41" s="150"/>
      <c r="D41" s="150"/>
      <c r="E41" s="119"/>
      <c r="F41" s="119"/>
      <c r="H41" s="147" t="s">
        <v>194</v>
      </c>
      <c r="I41" s="116"/>
      <c r="J41" s="114"/>
      <c r="K41" s="116"/>
      <c r="L41" s="127"/>
      <c r="M41" s="127"/>
      <c r="N41" s="127"/>
      <c r="O41" s="137"/>
      <c r="P41" s="138"/>
      <c r="Q41" s="151"/>
      <c r="R41" s="152"/>
      <c r="S41" s="152"/>
    </row>
    <row r="42" spans="1:19" x14ac:dyDescent="0.2">
      <c r="A42" s="125"/>
      <c r="B42" s="123"/>
      <c r="C42" s="123"/>
      <c r="D42" s="123"/>
      <c r="E42" s="123"/>
      <c r="F42" s="124"/>
      <c r="I42" s="153"/>
      <c r="J42" s="115"/>
      <c r="K42" s="135"/>
      <c r="L42" s="135"/>
      <c r="M42" s="115"/>
      <c r="N42" s="154"/>
      <c r="O42" s="155"/>
      <c r="R42" s="103"/>
      <c r="S42" s="103"/>
    </row>
    <row r="43" spans="1:19" x14ac:dyDescent="0.2">
      <c r="E43" s="126"/>
      <c r="F43" s="127"/>
      <c r="H43" s="147"/>
      <c r="I43" s="130"/>
      <c r="J43" s="156"/>
      <c r="K43" s="106"/>
      <c r="L43" s="106"/>
      <c r="M43" s="156"/>
      <c r="N43" s="154"/>
      <c r="O43" s="155"/>
      <c r="R43" s="103"/>
      <c r="S43" s="103"/>
    </row>
    <row r="44" spans="1:19" x14ac:dyDescent="0.2">
      <c r="A44" s="125"/>
      <c r="B44" s="128"/>
      <c r="C44" s="128"/>
      <c r="D44" s="128"/>
      <c r="E44" s="126"/>
      <c r="F44" s="127"/>
      <c r="I44" s="130"/>
      <c r="N44" s="154"/>
      <c r="O44" s="155"/>
    </row>
    <row r="45" spans="1:19" x14ac:dyDescent="0.2">
      <c r="A45" s="123"/>
      <c r="B45" s="128"/>
      <c r="C45" s="128"/>
      <c r="D45" s="128"/>
      <c r="E45" s="126"/>
      <c r="F45" s="127"/>
      <c r="I45" s="130"/>
      <c r="N45" s="154"/>
    </row>
    <row r="46" spans="1:19" x14ac:dyDescent="0.2">
      <c r="A46" s="118"/>
      <c r="B46" s="132"/>
      <c r="C46" s="133"/>
      <c r="D46" s="123"/>
      <c r="E46" s="116"/>
      <c r="F46" s="116"/>
      <c r="I46" s="157"/>
      <c r="N46" s="154"/>
    </row>
    <row r="47" spans="1:19" x14ac:dyDescent="0.2">
      <c r="A47" s="110"/>
      <c r="B47" s="123"/>
      <c r="C47" s="133"/>
      <c r="D47" s="128"/>
      <c r="E47" s="134"/>
      <c r="F47" s="126"/>
      <c r="I47" s="129"/>
      <c r="J47" s="158"/>
      <c r="K47" s="159"/>
      <c r="L47" s="159"/>
      <c r="M47" s="159"/>
      <c r="N47" s="160"/>
    </row>
    <row r="48" spans="1:19" x14ac:dyDescent="0.2">
      <c r="A48" s="116"/>
      <c r="B48" s="123"/>
      <c r="C48" s="133"/>
      <c r="D48" s="123"/>
      <c r="E48" s="125"/>
      <c r="F48" s="122"/>
      <c r="I48" s="130"/>
      <c r="J48" s="158"/>
      <c r="K48" s="158"/>
      <c r="L48" s="158"/>
      <c r="M48" s="158"/>
      <c r="N48" s="109"/>
    </row>
    <row r="49" spans="1:17" x14ac:dyDescent="0.2">
      <c r="A49" s="110"/>
      <c r="B49" s="118"/>
      <c r="C49" s="118"/>
      <c r="D49" s="118"/>
      <c r="E49" s="118"/>
      <c r="F49" s="122"/>
      <c r="I49" s="130"/>
      <c r="J49" s="161"/>
      <c r="K49" s="117"/>
      <c r="L49" s="161"/>
      <c r="M49" s="161"/>
      <c r="N49" s="116"/>
    </row>
    <row r="50" spans="1:17" x14ac:dyDescent="0.2">
      <c r="A50" s="118"/>
      <c r="B50" s="118"/>
      <c r="C50" s="118"/>
      <c r="D50" s="118"/>
      <c r="E50" s="110"/>
      <c r="F50" s="122"/>
      <c r="I50" s="157"/>
      <c r="J50" s="116"/>
      <c r="K50" s="120"/>
      <c r="L50" s="120"/>
      <c r="M50" s="120"/>
      <c r="N50" s="120"/>
    </row>
    <row r="51" spans="1:17" x14ac:dyDescent="0.2">
      <c r="B51" s="147"/>
      <c r="C51" s="147"/>
      <c r="D51" s="147"/>
      <c r="I51" s="162"/>
      <c r="J51" s="120"/>
      <c r="K51" s="120"/>
      <c r="L51" s="120"/>
      <c r="M51" s="120"/>
      <c r="N51" s="120"/>
    </row>
    <row r="52" spans="1:17" x14ac:dyDescent="0.2">
      <c r="I52" s="163"/>
      <c r="J52" s="118"/>
      <c r="K52" s="118"/>
      <c r="L52" s="126"/>
      <c r="M52" s="120"/>
      <c r="N52" s="127"/>
    </row>
    <row r="53" spans="1:17" x14ac:dyDescent="0.2">
      <c r="B53" s="147"/>
      <c r="C53" s="147"/>
      <c r="D53" s="147"/>
      <c r="I53" s="164"/>
      <c r="J53" s="118"/>
      <c r="K53" s="118"/>
      <c r="L53" s="126"/>
      <c r="M53" s="165"/>
      <c r="N53" s="127"/>
      <c r="O53" s="155"/>
    </row>
    <row r="54" spans="1:17" x14ac:dyDescent="0.2">
      <c r="G54" s="166"/>
      <c r="H54" s="166"/>
      <c r="I54" s="115"/>
      <c r="J54" s="118"/>
      <c r="K54" s="118"/>
      <c r="L54" s="128"/>
      <c r="M54" s="120"/>
      <c r="N54" s="127"/>
    </row>
    <row r="55" spans="1:17" x14ac:dyDescent="0.2">
      <c r="B55" s="147"/>
      <c r="C55" s="147"/>
      <c r="D55" s="147"/>
      <c r="G55" s="123"/>
      <c r="H55" s="123"/>
      <c r="I55" s="115"/>
    </row>
    <row r="56" spans="1:17" x14ac:dyDescent="0.2">
      <c r="B56" s="147"/>
      <c r="C56" s="147"/>
      <c r="D56" s="147"/>
      <c r="G56" s="124"/>
      <c r="H56" s="124"/>
      <c r="I56" s="115"/>
    </row>
    <row r="57" spans="1:17" x14ac:dyDescent="0.2">
      <c r="A57" s="167"/>
      <c r="B57" s="147"/>
      <c r="C57" s="147"/>
      <c r="D57" s="147"/>
      <c r="G57" s="124"/>
      <c r="H57" s="124"/>
      <c r="I57" s="115"/>
      <c r="Q57" s="168"/>
    </row>
    <row r="58" spans="1:17" x14ac:dyDescent="0.2">
      <c r="B58" s="147"/>
      <c r="C58" s="147"/>
      <c r="D58" s="147"/>
      <c r="G58" s="100"/>
      <c r="H58" s="100"/>
      <c r="I58" s="115"/>
      <c r="Q58" s="168"/>
    </row>
    <row r="59" spans="1:17" x14ac:dyDescent="0.2">
      <c r="G59" s="100"/>
      <c r="H59" s="100"/>
      <c r="I59" s="115"/>
      <c r="Q59" s="168"/>
    </row>
    <row r="60" spans="1:17" x14ac:dyDescent="0.2">
      <c r="G60" s="100"/>
      <c r="H60" s="100"/>
      <c r="I60" s="115"/>
      <c r="Q60" s="168"/>
    </row>
    <row r="61" spans="1:17" x14ac:dyDescent="0.2">
      <c r="A61" s="125"/>
      <c r="B61" s="166"/>
      <c r="C61" s="166"/>
      <c r="D61" s="166"/>
      <c r="E61" s="166"/>
      <c r="F61" s="166"/>
      <c r="G61" s="100"/>
      <c r="H61" s="100"/>
      <c r="I61" s="115"/>
      <c r="Q61" s="168"/>
    </row>
    <row r="62" spans="1:17" x14ac:dyDescent="0.2">
      <c r="A62" s="123"/>
      <c r="B62" s="123"/>
      <c r="C62" s="123"/>
      <c r="D62" s="123"/>
      <c r="E62" s="123"/>
      <c r="F62" s="123"/>
      <c r="G62" s="100"/>
      <c r="H62" s="100"/>
      <c r="I62" s="115"/>
      <c r="Q62" s="168"/>
    </row>
    <row r="63" spans="1:17" x14ac:dyDescent="0.2">
      <c r="A63" s="123"/>
      <c r="B63" s="123"/>
      <c r="C63" s="123"/>
      <c r="D63" s="123"/>
      <c r="E63" s="124"/>
      <c r="F63" s="124"/>
      <c r="G63" s="100"/>
      <c r="H63" s="100"/>
      <c r="I63" s="115"/>
      <c r="Q63" s="168"/>
    </row>
    <row r="64" spans="1:17" x14ac:dyDescent="0.2">
      <c r="A64" s="123"/>
      <c r="B64" s="123"/>
      <c r="C64" s="123"/>
      <c r="D64" s="123"/>
      <c r="E64" s="124"/>
      <c r="F64" s="124"/>
      <c r="G64" s="123"/>
      <c r="H64" s="123"/>
      <c r="I64" s="115"/>
    </row>
    <row r="65" spans="1:7" x14ac:dyDescent="0.2">
      <c r="A65" s="100"/>
      <c r="B65" s="100"/>
      <c r="C65" s="100"/>
      <c r="D65" s="100"/>
      <c r="E65" s="100"/>
      <c r="F65" s="100"/>
      <c r="G65" s="100"/>
    </row>
    <row r="66" spans="1:7" x14ac:dyDescent="0.2">
      <c r="A66" s="100"/>
      <c r="B66" s="100"/>
      <c r="C66" s="100"/>
      <c r="D66" s="100"/>
      <c r="E66" s="100"/>
      <c r="F66" s="100"/>
      <c r="G66" s="151"/>
    </row>
    <row r="67" spans="1:7" x14ac:dyDescent="0.2">
      <c r="A67" s="100"/>
      <c r="B67" s="100"/>
      <c r="C67" s="100"/>
      <c r="D67" s="100"/>
      <c r="E67" s="100"/>
      <c r="F67" s="100"/>
      <c r="G67" s="151"/>
    </row>
    <row r="68" spans="1:7" x14ac:dyDescent="0.2">
      <c r="A68" s="100"/>
      <c r="B68" s="100"/>
      <c r="C68" s="100"/>
      <c r="D68" s="100"/>
      <c r="E68" s="100"/>
      <c r="F68" s="100"/>
      <c r="G68" s="151"/>
    </row>
    <row r="69" spans="1:7" x14ac:dyDescent="0.2">
      <c r="A69" s="100"/>
      <c r="B69" s="100"/>
      <c r="C69" s="100"/>
      <c r="D69" s="100"/>
      <c r="E69" s="100"/>
      <c r="F69" s="100"/>
      <c r="G69" s="151"/>
    </row>
    <row r="70" spans="1:7" x14ac:dyDescent="0.2">
      <c r="A70" s="100"/>
      <c r="B70" s="100"/>
      <c r="C70" s="100"/>
      <c r="D70" s="100"/>
      <c r="E70" s="100"/>
      <c r="F70" s="100"/>
      <c r="G70" s="169"/>
    </row>
    <row r="71" spans="1:7" x14ac:dyDescent="0.2">
      <c r="A71" s="118"/>
      <c r="B71" s="170"/>
      <c r="C71" s="118"/>
      <c r="D71" s="123"/>
      <c r="E71" s="123"/>
      <c r="F71" s="123"/>
      <c r="G71" s="151"/>
    </row>
    <row r="72" spans="1:7" x14ac:dyDescent="0.2">
      <c r="A72" s="171"/>
      <c r="B72" s="100"/>
      <c r="C72" s="100"/>
      <c r="D72" s="100"/>
      <c r="E72" s="100"/>
      <c r="F72" s="100"/>
      <c r="G72" s="100"/>
    </row>
    <row r="73" spans="1:7" x14ac:dyDescent="0.2">
      <c r="A73" s="151"/>
      <c r="B73" s="139"/>
      <c r="C73" s="151"/>
      <c r="D73" s="151"/>
      <c r="E73" s="151"/>
      <c r="F73" s="151"/>
      <c r="G73" s="100"/>
    </row>
    <row r="74" spans="1:7" x14ac:dyDescent="0.2">
      <c r="A74" s="100"/>
      <c r="B74" s="139"/>
      <c r="C74" s="121"/>
      <c r="D74" s="151"/>
      <c r="E74" s="151"/>
      <c r="F74" s="151"/>
      <c r="G74" s="100"/>
    </row>
    <row r="75" spans="1:7" x14ac:dyDescent="0.2">
      <c r="A75" s="100"/>
      <c r="B75" s="139"/>
      <c r="C75" s="172"/>
      <c r="D75" s="131"/>
      <c r="E75" s="151"/>
      <c r="F75" s="151"/>
      <c r="G75" s="100"/>
    </row>
    <row r="76" spans="1:7" x14ac:dyDescent="0.2">
      <c r="A76" s="100"/>
      <c r="B76" s="139"/>
      <c r="C76" s="172"/>
      <c r="D76" s="131"/>
      <c r="E76" s="151"/>
      <c r="F76" s="151"/>
      <c r="G76" s="100"/>
    </row>
    <row r="77" spans="1:7" x14ac:dyDescent="0.2">
      <c r="A77" s="100"/>
      <c r="B77" s="139"/>
      <c r="C77" s="173"/>
      <c r="D77" s="174"/>
      <c r="E77" s="169"/>
      <c r="F77" s="169"/>
      <c r="G77" s="175"/>
    </row>
    <row r="78" spans="1:7" x14ac:dyDescent="0.2">
      <c r="A78" s="176"/>
      <c r="B78" s="177"/>
      <c r="C78" s="151"/>
      <c r="D78" s="151"/>
      <c r="E78" s="151"/>
      <c r="F78" s="151"/>
      <c r="G78" s="178"/>
    </row>
    <row r="79" spans="1:7" x14ac:dyDescent="0.2">
      <c r="A79" s="100"/>
      <c r="B79" s="100"/>
      <c r="C79" s="100"/>
      <c r="D79" s="100"/>
      <c r="E79" s="100"/>
      <c r="F79" s="100"/>
      <c r="G79" s="175"/>
    </row>
    <row r="80" spans="1:7" x14ac:dyDescent="0.2">
      <c r="A80" s="100"/>
      <c r="B80" s="100"/>
      <c r="C80" s="179"/>
      <c r="D80" s="100"/>
      <c r="E80" s="100"/>
      <c r="F80" s="100"/>
      <c r="G80" s="100"/>
    </row>
    <row r="81" spans="1:7" x14ac:dyDescent="0.2">
      <c r="A81" s="100"/>
      <c r="B81" s="100"/>
      <c r="C81" s="179"/>
      <c r="D81" s="100"/>
      <c r="E81" s="100"/>
      <c r="F81" s="100"/>
      <c r="G81" s="175"/>
    </row>
    <row r="82" spans="1:7" x14ac:dyDescent="0.2">
      <c r="A82" s="100"/>
      <c r="B82" s="100"/>
      <c r="C82" s="100"/>
      <c r="D82" s="100"/>
      <c r="E82" s="100"/>
      <c r="F82" s="100"/>
      <c r="G82" s="180"/>
    </row>
    <row r="83" spans="1:7" x14ac:dyDescent="0.2">
      <c r="A83" s="181"/>
      <c r="B83" s="100"/>
      <c r="C83" s="115"/>
      <c r="D83" s="95"/>
      <c r="E83" s="100"/>
      <c r="F83" s="100"/>
      <c r="G83" s="175"/>
    </row>
    <row r="84" spans="1:7" x14ac:dyDescent="0.2">
      <c r="A84" s="182"/>
      <c r="B84" s="100"/>
      <c r="C84" s="183"/>
      <c r="D84" s="183"/>
      <c r="E84" s="175"/>
      <c r="F84" s="175"/>
      <c r="G84" s="180"/>
    </row>
    <row r="85" spans="1:7" x14ac:dyDescent="0.2">
      <c r="A85" s="100"/>
      <c r="B85" s="100"/>
      <c r="C85" s="184"/>
      <c r="D85" s="184"/>
      <c r="E85" s="178"/>
      <c r="F85" s="178"/>
      <c r="G85" s="175"/>
    </row>
    <row r="86" spans="1:7" x14ac:dyDescent="0.2">
      <c r="A86" s="182"/>
      <c r="B86" s="182"/>
      <c r="C86" s="183"/>
      <c r="D86" s="183"/>
      <c r="E86" s="175"/>
      <c r="F86" s="175"/>
      <c r="G86" s="100"/>
    </row>
    <row r="87" spans="1:7" x14ac:dyDescent="0.2">
      <c r="A87" s="100"/>
      <c r="B87" s="100"/>
      <c r="C87" s="100"/>
      <c r="D87" s="100"/>
      <c r="E87" s="100"/>
      <c r="F87" s="100"/>
      <c r="G87" s="175"/>
    </row>
    <row r="88" spans="1:7" x14ac:dyDescent="0.2">
      <c r="A88" s="182"/>
      <c r="B88" s="182"/>
      <c r="C88" s="183"/>
      <c r="D88" s="183"/>
      <c r="E88" s="175"/>
      <c r="F88" s="175"/>
      <c r="G88" s="100"/>
    </row>
    <row r="89" spans="1:7" x14ac:dyDescent="0.2">
      <c r="A89" s="182"/>
      <c r="B89" s="100"/>
      <c r="C89" s="100"/>
      <c r="D89" s="100"/>
      <c r="E89" s="180"/>
      <c r="F89" s="180"/>
      <c r="G89" s="175"/>
    </row>
    <row r="90" spans="1:7" x14ac:dyDescent="0.2">
      <c r="A90" s="182"/>
      <c r="B90" s="100"/>
      <c r="C90" s="183"/>
      <c r="D90" s="183"/>
      <c r="E90" s="175"/>
      <c r="F90" s="175"/>
      <c r="G90" s="180"/>
    </row>
    <row r="91" spans="1:7" x14ac:dyDescent="0.2">
      <c r="A91" s="100"/>
      <c r="B91" s="100"/>
      <c r="C91" s="100"/>
      <c r="D91" s="100"/>
      <c r="E91" s="180"/>
      <c r="F91" s="180"/>
      <c r="G91" s="175"/>
    </row>
    <row r="92" spans="1:7" x14ac:dyDescent="0.2">
      <c r="A92" s="182"/>
      <c r="B92" s="100"/>
      <c r="C92" s="183"/>
      <c r="D92" s="183"/>
      <c r="E92" s="175"/>
      <c r="F92" s="175"/>
      <c r="G92" s="100"/>
    </row>
    <row r="93" spans="1:7" x14ac:dyDescent="0.2">
      <c r="A93" s="100"/>
      <c r="B93" s="100"/>
      <c r="C93" s="100"/>
      <c r="D93" s="100"/>
      <c r="E93" s="100"/>
      <c r="F93" s="100"/>
      <c r="G93" s="100"/>
    </row>
    <row r="94" spans="1:7" x14ac:dyDescent="0.2">
      <c r="A94" s="118"/>
      <c r="B94" s="100"/>
      <c r="C94" s="183"/>
      <c r="D94" s="183"/>
      <c r="E94" s="175"/>
      <c r="F94" s="175"/>
    </row>
    <row r="95" spans="1:7" x14ac:dyDescent="0.2">
      <c r="A95" s="100"/>
      <c r="B95" s="100"/>
      <c r="C95" s="100"/>
      <c r="D95" s="100"/>
      <c r="E95" s="100"/>
      <c r="F95" s="100"/>
    </row>
    <row r="96" spans="1:7" x14ac:dyDescent="0.2">
      <c r="A96" s="185"/>
      <c r="B96" s="100"/>
      <c r="C96" s="183"/>
      <c r="D96" s="183"/>
      <c r="E96" s="175"/>
      <c r="F96" s="175"/>
    </row>
    <row r="97" spans="1:6" x14ac:dyDescent="0.2">
      <c r="A97" s="100"/>
      <c r="B97" s="100"/>
      <c r="C97" s="100"/>
      <c r="D97" s="100"/>
      <c r="E97" s="180"/>
      <c r="F97" s="180"/>
    </row>
    <row r="98" spans="1:6" x14ac:dyDescent="0.2">
      <c r="A98" s="100"/>
      <c r="B98" s="100"/>
      <c r="C98" s="183"/>
      <c r="D98" s="183"/>
      <c r="E98" s="175"/>
      <c r="F98" s="175"/>
    </row>
    <row r="99" spans="1:6" x14ac:dyDescent="0.2">
      <c r="A99" s="100"/>
      <c r="B99" s="100"/>
      <c r="C99" s="100"/>
      <c r="D99" s="100"/>
      <c r="E99" s="100"/>
      <c r="F99" s="100"/>
    </row>
    <row r="100" spans="1:6" x14ac:dyDescent="0.2">
      <c r="A100" s="100"/>
      <c r="B100" s="100"/>
      <c r="C100" s="100"/>
      <c r="D100" s="100"/>
      <c r="E100" s="100"/>
      <c r="F100" s="100"/>
    </row>
  </sheetData>
  <mergeCells count="9">
    <mergeCell ref="A1:E1"/>
    <mergeCell ref="A31:E31"/>
    <mergeCell ref="A2:E2"/>
    <mergeCell ref="F6:G6"/>
    <mergeCell ref="F8:G8"/>
    <mergeCell ref="A15:E15"/>
    <mergeCell ref="A24:D24"/>
    <mergeCell ref="F9:I9"/>
    <mergeCell ref="F12:G12"/>
  </mergeCells>
  <pageMargins left="0.7" right="0.7" top="0.75" bottom="0.75" header="0.3" footer="0.3"/>
  <pageSetup scale="9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4967-E8D9-46DA-B9E2-97B27F94501B}">
  <dimension ref="A1:L38"/>
  <sheetViews>
    <sheetView workbookViewId="0">
      <selection activeCell="I37" sqref="I37"/>
    </sheetView>
  </sheetViews>
  <sheetFormatPr defaultRowHeight="15" x14ac:dyDescent="0.25"/>
  <cols>
    <col min="2" max="2" width="13.85546875" customWidth="1"/>
    <col min="3" max="3" width="40.42578125" customWidth="1"/>
    <col min="4" max="5" width="11.85546875" bestFit="1" customWidth="1"/>
    <col min="6" max="6" width="12.28515625" bestFit="1" customWidth="1"/>
  </cols>
  <sheetData>
    <row r="1" spans="1:12" ht="26.25" x14ac:dyDescent="0.4">
      <c r="A1" s="520" t="s">
        <v>264</v>
      </c>
      <c r="B1" s="520"/>
      <c r="C1" s="520"/>
      <c r="D1" s="520"/>
      <c r="E1" s="520"/>
      <c r="F1" s="520"/>
      <c r="G1" s="520"/>
      <c r="H1" s="520"/>
      <c r="I1" s="201"/>
      <c r="J1" s="201"/>
      <c r="K1" s="201"/>
      <c r="L1" s="201"/>
    </row>
    <row r="2" spans="1:12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s="200" customFormat="1" ht="18.75" x14ac:dyDescent="0.3">
      <c r="A3" s="209" t="s">
        <v>265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8"/>
    </row>
    <row r="5" spans="1:12" ht="18.75" x14ac:dyDescent="0.3">
      <c r="A5" s="203" t="s">
        <v>293</v>
      </c>
      <c r="B5" s="203"/>
      <c r="C5" s="203"/>
    </row>
    <row r="6" spans="1:12" x14ac:dyDescent="0.25">
      <c r="D6" s="206" t="s">
        <v>266</v>
      </c>
      <c r="E6" s="206" t="s">
        <v>267</v>
      </c>
      <c r="F6" s="206" t="s">
        <v>268</v>
      </c>
    </row>
    <row r="7" spans="1:12" x14ac:dyDescent="0.25">
      <c r="A7" s="210" t="s">
        <v>272</v>
      </c>
      <c r="B7" s="202"/>
      <c r="C7" s="202"/>
      <c r="D7" s="204">
        <v>500</v>
      </c>
      <c r="E7" s="204">
        <v>4500</v>
      </c>
      <c r="F7" s="204">
        <f>+E7-D7</f>
        <v>4000</v>
      </c>
    </row>
    <row r="8" spans="1:12" x14ac:dyDescent="0.25">
      <c r="A8" s="207" t="s">
        <v>278</v>
      </c>
      <c r="C8" t="s">
        <v>269</v>
      </c>
      <c r="D8" s="51"/>
      <c r="E8" s="51"/>
      <c r="F8" s="51"/>
    </row>
    <row r="9" spans="1:12" x14ac:dyDescent="0.25">
      <c r="D9" s="51"/>
      <c r="E9" s="51"/>
      <c r="F9" s="51"/>
    </row>
    <row r="10" spans="1:12" ht="18.75" x14ac:dyDescent="0.3">
      <c r="A10" s="203" t="s">
        <v>271</v>
      </c>
      <c r="B10" s="203"/>
      <c r="C10" s="203"/>
      <c r="D10" s="51"/>
      <c r="E10" s="51"/>
      <c r="F10" s="51"/>
    </row>
    <row r="11" spans="1:12" x14ac:dyDescent="0.25">
      <c r="D11" s="206" t="s">
        <v>266</v>
      </c>
      <c r="E11" s="206" t="s">
        <v>267</v>
      </c>
      <c r="F11" s="206" t="s">
        <v>268</v>
      </c>
    </row>
    <row r="12" spans="1:12" x14ac:dyDescent="0.25">
      <c r="A12" s="210" t="s">
        <v>280</v>
      </c>
      <c r="B12" s="202"/>
      <c r="C12" s="202"/>
      <c r="D12" s="204">
        <v>2500</v>
      </c>
      <c r="E12" s="204">
        <v>7500</v>
      </c>
      <c r="F12" s="204">
        <f>+E12-D12</f>
        <v>5000</v>
      </c>
    </row>
    <row r="13" spans="1:12" x14ac:dyDescent="0.25">
      <c r="A13" s="207" t="s">
        <v>278</v>
      </c>
      <c r="C13" t="s">
        <v>270</v>
      </c>
    </row>
    <row r="15" spans="1:12" ht="18.75" x14ac:dyDescent="0.3">
      <c r="A15" s="203" t="s">
        <v>273</v>
      </c>
    </row>
    <row r="16" spans="1:12" x14ac:dyDescent="0.25">
      <c r="D16" s="206" t="s">
        <v>266</v>
      </c>
      <c r="E16" s="206" t="s">
        <v>267</v>
      </c>
      <c r="F16" s="206" t="s">
        <v>268</v>
      </c>
    </row>
    <row r="17" spans="1:6" x14ac:dyDescent="0.25">
      <c r="A17" s="210" t="s">
        <v>281</v>
      </c>
      <c r="B17" s="202"/>
      <c r="C17" s="202"/>
      <c r="D17" s="205">
        <v>500</v>
      </c>
      <c r="E17" s="205">
        <v>2500</v>
      </c>
      <c r="F17" s="204">
        <f>+E17-D17</f>
        <v>2000</v>
      </c>
    </row>
    <row r="18" spans="1:6" x14ac:dyDescent="0.25">
      <c r="A18" s="207" t="s">
        <v>274</v>
      </c>
      <c r="C18" t="s">
        <v>275</v>
      </c>
      <c r="D18" s="205"/>
      <c r="E18" s="205"/>
      <c r="F18" s="204"/>
    </row>
    <row r="19" spans="1:6" x14ac:dyDescent="0.25">
      <c r="A19" s="207"/>
    </row>
    <row r="20" spans="1:6" x14ac:dyDescent="0.25">
      <c r="A20" s="210" t="s">
        <v>282</v>
      </c>
      <c r="B20" s="202"/>
      <c r="C20" s="202"/>
      <c r="D20" s="205">
        <v>14000</v>
      </c>
      <c r="E20" s="205">
        <v>18000</v>
      </c>
      <c r="F20" s="204">
        <f>+E20-D20</f>
        <v>4000</v>
      </c>
    </row>
    <row r="21" spans="1:6" x14ac:dyDescent="0.25">
      <c r="A21" s="207" t="s">
        <v>279</v>
      </c>
    </row>
    <row r="22" spans="1:6" x14ac:dyDescent="0.25">
      <c r="A22" s="207"/>
    </row>
    <row r="23" spans="1:6" x14ac:dyDescent="0.25">
      <c r="A23" s="210" t="s">
        <v>283</v>
      </c>
      <c r="D23" s="205">
        <v>500</v>
      </c>
      <c r="E23" s="205">
        <v>2500</v>
      </c>
      <c r="F23" s="204">
        <f>+E23-D23</f>
        <v>2000</v>
      </c>
    </row>
    <row r="24" spans="1:6" x14ac:dyDescent="0.25">
      <c r="A24" s="207" t="s">
        <v>276</v>
      </c>
      <c r="C24" t="s">
        <v>277</v>
      </c>
    </row>
    <row r="25" spans="1:6" x14ac:dyDescent="0.25">
      <c r="A25" s="207"/>
    </row>
    <row r="26" spans="1:6" x14ac:dyDescent="0.25">
      <c r="A26" s="210" t="s">
        <v>284</v>
      </c>
      <c r="D26" s="205">
        <v>10000</v>
      </c>
      <c r="E26" s="205">
        <v>4000</v>
      </c>
      <c r="F26" s="204">
        <f>+E26-D26</f>
        <v>-6000</v>
      </c>
    </row>
    <row r="27" spans="1:6" x14ac:dyDescent="0.25">
      <c r="A27" s="207" t="s">
        <v>289</v>
      </c>
    </row>
    <row r="29" spans="1:6" x14ac:dyDescent="0.25">
      <c r="A29" s="210" t="s">
        <v>285</v>
      </c>
      <c r="D29" s="205">
        <v>1000</v>
      </c>
      <c r="E29" s="205">
        <v>2000</v>
      </c>
      <c r="F29" s="204">
        <f>+E29-D29</f>
        <v>1000</v>
      </c>
    </row>
    <row r="30" spans="1:6" x14ac:dyDescent="0.25">
      <c r="A30" s="207" t="s">
        <v>290</v>
      </c>
    </row>
    <row r="32" spans="1:6" x14ac:dyDescent="0.25">
      <c r="A32" s="210" t="s">
        <v>286</v>
      </c>
      <c r="D32" s="205">
        <v>15000</v>
      </c>
      <c r="E32" s="205">
        <v>5000</v>
      </c>
      <c r="F32" s="204">
        <f>+E32-D32</f>
        <v>-10000</v>
      </c>
    </row>
    <row r="33" spans="1:6" x14ac:dyDescent="0.25">
      <c r="A33" s="207" t="s">
        <v>287</v>
      </c>
    </row>
    <row r="35" spans="1:6" ht="18.75" x14ac:dyDescent="0.3">
      <c r="A35" s="203" t="s">
        <v>288</v>
      </c>
      <c r="B35" s="203"/>
      <c r="C35" s="203"/>
    </row>
    <row r="36" spans="1:6" x14ac:dyDescent="0.25">
      <c r="D36" s="206" t="s">
        <v>266</v>
      </c>
      <c r="E36" s="206" t="s">
        <v>267</v>
      </c>
      <c r="F36" s="206" t="s">
        <v>268</v>
      </c>
    </row>
    <row r="37" spans="1:6" x14ac:dyDescent="0.25">
      <c r="A37" s="210" t="s">
        <v>291</v>
      </c>
      <c r="B37" s="210"/>
      <c r="C37" s="210"/>
      <c r="D37" s="205">
        <v>15000</v>
      </c>
      <c r="E37" s="205">
        <v>5000</v>
      </c>
      <c r="F37" s="204">
        <f>+E37-D37</f>
        <v>-10000</v>
      </c>
    </row>
    <row r="38" spans="1:6" x14ac:dyDescent="0.25">
      <c r="A38" t="s">
        <v>292</v>
      </c>
    </row>
  </sheetData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A07D0-AAB7-4CEC-AA9C-70DB683F381D}">
  <dimension ref="A1:AP138"/>
  <sheetViews>
    <sheetView topLeftCell="F96" workbookViewId="0">
      <selection activeCell="AN112" sqref="AN112"/>
    </sheetView>
  </sheetViews>
  <sheetFormatPr defaultRowHeight="15" x14ac:dyDescent="0.25"/>
  <cols>
    <col min="1" max="1" width="0" hidden="1" customWidth="1"/>
    <col min="2" max="2" width="2.7109375" hidden="1" customWidth="1"/>
    <col min="3" max="3" width="3.28515625" hidden="1" customWidth="1"/>
    <col min="4" max="5" width="3.85546875" hidden="1" customWidth="1"/>
    <col min="6" max="6" width="5" customWidth="1"/>
    <col min="7" max="7" width="4.28515625" customWidth="1"/>
    <col min="9" max="9" width="25.28515625" customWidth="1"/>
    <col min="10" max="32" width="0" hidden="1" customWidth="1"/>
    <col min="33" max="33" width="2.7109375" hidden="1" customWidth="1"/>
    <col min="34" max="34" width="10.85546875" customWidth="1"/>
    <col min="35" max="35" width="12.28515625" customWidth="1"/>
    <col min="38" max="38" width="0" hidden="1" customWidth="1"/>
    <col min="40" max="40" width="13.42578125" customWidth="1"/>
    <col min="41" max="41" width="17.5703125" bestFit="1" customWidth="1"/>
  </cols>
  <sheetData>
    <row r="1" spans="1:36" ht="20.25" x14ac:dyDescent="0.3">
      <c r="I1" s="488" t="s">
        <v>175</v>
      </c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</row>
    <row r="2" spans="1:36" ht="18" x14ac:dyDescent="0.25">
      <c r="I2" s="50" t="s">
        <v>260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4" spans="1:36" ht="15.75" thickBot="1" x14ac:dyDescent="0.3">
      <c r="A4" s="2"/>
      <c r="B4" s="2"/>
      <c r="C4" s="2"/>
      <c r="D4" s="2"/>
      <c r="E4" s="2"/>
      <c r="F4" s="89"/>
      <c r="G4" s="89"/>
      <c r="H4" s="89"/>
      <c r="I4" s="89"/>
      <c r="J4" s="3"/>
      <c r="K4" s="4"/>
      <c r="L4" s="3"/>
      <c r="M4" s="4"/>
      <c r="N4" s="3"/>
      <c r="O4" s="4"/>
      <c r="P4" s="3"/>
      <c r="Q4" s="4"/>
      <c r="R4" s="3"/>
      <c r="S4" s="4"/>
      <c r="T4" s="3"/>
      <c r="U4" s="4"/>
      <c r="V4" s="3"/>
      <c r="W4" s="4"/>
      <c r="X4" s="3"/>
      <c r="Y4" s="4"/>
      <c r="Z4" s="3"/>
      <c r="AA4" s="4"/>
      <c r="AB4" s="3"/>
      <c r="AC4" s="4"/>
      <c r="AD4" s="3"/>
      <c r="AE4" s="4"/>
      <c r="AF4" s="3"/>
      <c r="AG4" s="4"/>
      <c r="AH4" s="90" t="s">
        <v>0</v>
      </c>
      <c r="AI4" s="90" t="s">
        <v>0</v>
      </c>
      <c r="AJ4" s="91" t="s">
        <v>165</v>
      </c>
    </row>
    <row r="5" spans="1:36" ht="24" thickTop="1" x14ac:dyDescent="0.25">
      <c r="A5" s="6"/>
      <c r="B5" s="6"/>
      <c r="C5" s="6"/>
      <c r="D5" s="6"/>
      <c r="E5" s="6"/>
      <c r="F5" s="89"/>
      <c r="G5" s="89"/>
      <c r="H5" s="89"/>
      <c r="I5" s="89"/>
      <c r="J5" s="25" t="s">
        <v>1</v>
      </c>
      <c r="K5" s="7"/>
      <c r="L5" s="25" t="s">
        <v>2</v>
      </c>
      <c r="M5" s="7"/>
      <c r="N5" s="25" t="s">
        <v>3</v>
      </c>
      <c r="O5" s="7"/>
      <c r="P5" s="25" t="s">
        <v>4</v>
      </c>
      <c r="Q5" s="7"/>
      <c r="R5" s="25" t="s">
        <v>5</v>
      </c>
      <c r="S5" s="7"/>
      <c r="T5" s="25" t="s">
        <v>6</v>
      </c>
      <c r="U5" s="7"/>
      <c r="V5" s="25" t="s">
        <v>7</v>
      </c>
      <c r="W5" s="7"/>
      <c r="X5" s="25" t="s">
        <v>8</v>
      </c>
      <c r="Y5" s="7"/>
      <c r="Z5" s="25" t="s">
        <v>9</v>
      </c>
      <c r="AA5" s="7"/>
      <c r="AB5" s="25" t="s">
        <v>10</v>
      </c>
      <c r="AC5" s="7"/>
      <c r="AD5" s="25" t="s">
        <v>11</v>
      </c>
      <c r="AE5" s="7"/>
      <c r="AF5" s="25" t="s">
        <v>12</v>
      </c>
      <c r="AG5" s="7"/>
      <c r="AH5" s="196" t="s">
        <v>164</v>
      </c>
      <c r="AI5" s="196" t="s">
        <v>251</v>
      </c>
      <c r="AJ5" s="93" t="s">
        <v>167</v>
      </c>
    </row>
    <row r="6" spans="1:36" hidden="1" x14ac:dyDescent="0.25">
      <c r="A6" s="2"/>
      <c r="B6" s="2"/>
      <c r="C6" s="2"/>
      <c r="D6" s="2"/>
      <c r="E6" s="2"/>
      <c r="F6" s="26" t="s">
        <v>13</v>
      </c>
      <c r="G6" s="26"/>
      <c r="H6" s="26"/>
      <c r="I6" s="26"/>
      <c r="J6" s="9"/>
      <c r="K6" s="27"/>
      <c r="L6" s="9"/>
      <c r="M6" s="27"/>
      <c r="N6" s="9"/>
      <c r="O6" s="27"/>
      <c r="P6" s="9"/>
      <c r="Q6" s="27"/>
      <c r="R6" s="9"/>
      <c r="S6" s="27"/>
      <c r="T6" s="9"/>
      <c r="U6" s="27"/>
      <c r="V6" s="9"/>
      <c r="W6" s="27"/>
      <c r="X6" s="9"/>
      <c r="Y6" s="27"/>
      <c r="Z6" s="9"/>
      <c r="AA6" s="27"/>
      <c r="AB6" s="9"/>
      <c r="AC6" s="27"/>
      <c r="AD6" s="9"/>
      <c r="AE6" s="27"/>
      <c r="AF6" s="9"/>
      <c r="AG6" s="27"/>
      <c r="AH6" s="9"/>
      <c r="AI6" s="28"/>
      <c r="AJ6" s="29"/>
    </row>
    <row r="7" spans="1:36" hidden="1" x14ac:dyDescent="0.25">
      <c r="A7" s="2"/>
      <c r="B7" s="2"/>
      <c r="C7" s="2"/>
      <c r="D7" s="2"/>
      <c r="E7" s="2"/>
      <c r="F7" s="26" t="s">
        <v>14</v>
      </c>
      <c r="G7" s="26"/>
      <c r="H7" s="26"/>
      <c r="I7" s="26"/>
      <c r="J7" s="9"/>
      <c r="K7" s="27"/>
      <c r="L7" s="9"/>
      <c r="M7" s="27"/>
      <c r="N7" s="9"/>
      <c r="O7" s="27"/>
      <c r="P7" s="9"/>
      <c r="Q7" s="27"/>
      <c r="R7" s="9"/>
      <c r="S7" s="27"/>
      <c r="T7" s="9"/>
      <c r="U7" s="27"/>
      <c r="V7" s="9"/>
      <c r="W7" s="27"/>
      <c r="X7" s="9"/>
      <c r="Y7" s="27"/>
      <c r="Z7" s="9"/>
      <c r="AA7" s="27"/>
      <c r="AB7" s="9"/>
      <c r="AC7" s="27"/>
      <c r="AD7" s="9"/>
      <c r="AE7" s="27"/>
      <c r="AF7" s="9"/>
      <c r="AG7" s="27"/>
      <c r="AH7" s="9"/>
      <c r="AI7" s="28"/>
      <c r="AJ7" s="29"/>
    </row>
    <row r="8" spans="1:36" x14ac:dyDescent="0.25">
      <c r="A8" s="2"/>
      <c r="B8" s="2"/>
      <c r="C8" s="2"/>
      <c r="D8" s="2"/>
      <c r="E8" s="2"/>
      <c r="F8" s="26" t="s">
        <v>15</v>
      </c>
      <c r="G8" s="26"/>
      <c r="H8" s="26"/>
      <c r="I8" s="26"/>
      <c r="J8" s="9"/>
      <c r="K8" s="27"/>
      <c r="L8" s="9"/>
      <c r="M8" s="27"/>
      <c r="N8" s="9"/>
      <c r="O8" s="27"/>
      <c r="P8" s="9"/>
      <c r="Q8" s="27"/>
      <c r="R8" s="9"/>
      <c r="S8" s="27"/>
      <c r="T8" s="9"/>
      <c r="U8" s="27"/>
      <c r="V8" s="9"/>
      <c r="W8" s="27"/>
      <c r="X8" s="9"/>
      <c r="Y8" s="27"/>
      <c r="Z8" s="9"/>
      <c r="AA8" s="27"/>
      <c r="AB8" s="9"/>
      <c r="AC8" s="27"/>
      <c r="AD8" s="9"/>
      <c r="AE8" s="27"/>
      <c r="AF8" s="9"/>
      <c r="AG8" s="27"/>
      <c r="AH8" s="9"/>
      <c r="AI8" s="28"/>
      <c r="AJ8" s="29"/>
    </row>
    <row r="9" spans="1:36" x14ac:dyDescent="0.25">
      <c r="A9" s="2"/>
      <c r="B9" s="2"/>
      <c r="C9" s="2"/>
      <c r="D9" s="2"/>
      <c r="E9" s="2"/>
      <c r="F9" s="15" t="s">
        <v>16</v>
      </c>
      <c r="G9" s="15"/>
      <c r="H9" s="15"/>
      <c r="I9" s="15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6"/>
      <c r="AG9" s="17"/>
      <c r="AH9" s="16"/>
      <c r="AI9" s="18"/>
      <c r="AJ9" s="19"/>
    </row>
    <row r="10" spans="1:36" x14ac:dyDescent="0.25">
      <c r="A10" s="2"/>
      <c r="B10" s="2"/>
      <c r="C10" s="2"/>
      <c r="D10" s="2"/>
      <c r="E10" s="2"/>
      <c r="F10" s="15"/>
      <c r="G10" s="15" t="s">
        <v>17</v>
      </c>
      <c r="H10" s="15"/>
      <c r="I10" s="15"/>
      <c r="J10" s="16">
        <v>42952</v>
      </c>
      <c r="K10" s="17"/>
      <c r="L10" s="16">
        <v>0</v>
      </c>
      <c r="M10" s="17"/>
      <c r="N10" s="16">
        <v>0</v>
      </c>
      <c r="O10" s="17"/>
      <c r="P10" s="16">
        <v>42952</v>
      </c>
      <c r="Q10" s="17"/>
      <c r="R10" s="16">
        <v>0</v>
      </c>
      <c r="S10" s="17"/>
      <c r="T10" s="16">
        <v>0</v>
      </c>
      <c r="U10" s="17"/>
      <c r="V10" s="16">
        <v>42952</v>
      </c>
      <c r="W10" s="17"/>
      <c r="X10" s="16">
        <v>0</v>
      </c>
      <c r="Y10" s="17"/>
      <c r="Z10" s="16">
        <v>0</v>
      </c>
      <c r="AA10" s="17"/>
      <c r="AB10" s="16">
        <v>0</v>
      </c>
      <c r="AC10" s="17"/>
      <c r="AD10" s="16">
        <v>0</v>
      </c>
      <c r="AE10" s="17"/>
      <c r="AF10" s="16">
        <v>42952</v>
      </c>
      <c r="AG10" s="17"/>
      <c r="AH10" s="16">
        <v>171808</v>
      </c>
      <c r="AI10" s="16">
        <f t="shared" ref="AI10:AI24" si="0">AH10</f>
        <v>171808</v>
      </c>
      <c r="AJ10" s="20">
        <f>+AI10-AH10</f>
        <v>0</v>
      </c>
    </row>
    <row r="11" spans="1:36" x14ac:dyDescent="0.25">
      <c r="A11" s="2"/>
      <c r="B11" s="2"/>
      <c r="C11" s="2"/>
      <c r="D11" s="2"/>
      <c r="E11" s="2"/>
      <c r="F11" s="15"/>
      <c r="G11" s="15" t="s">
        <v>18</v>
      </c>
      <c r="H11" s="15"/>
      <c r="I11" s="15"/>
      <c r="J11" s="16">
        <v>58587</v>
      </c>
      <c r="K11" s="17"/>
      <c r="L11" s="16">
        <v>0</v>
      </c>
      <c r="M11" s="17"/>
      <c r="N11" s="16">
        <v>0</v>
      </c>
      <c r="O11" s="17"/>
      <c r="P11" s="16">
        <v>58587</v>
      </c>
      <c r="Q11" s="17"/>
      <c r="R11" s="16">
        <v>0</v>
      </c>
      <c r="S11" s="17"/>
      <c r="T11" s="16">
        <v>0</v>
      </c>
      <c r="U11" s="17"/>
      <c r="V11" s="16">
        <v>58587</v>
      </c>
      <c r="W11" s="17"/>
      <c r="X11" s="16">
        <v>0</v>
      </c>
      <c r="Y11" s="17"/>
      <c r="Z11" s="16">
        <v>0</v>
      </c>
      <c r="AA11" s="17"/>
      <c r="AB11" s="16">
        <v>0</v>
      </c>
      <c r="AC11" s="17"/>
      <c r="AD11" s="16">
        <v>0</v>
      </c>
      <c r="AE11" s="17"/>
      <c r="AF11" s="16">
        <v>58587</v>
      </c>
      <c r="AG11" s="17"/>
      <c r="AH11" s="16">
        <v>234348</v>
      </c>
      <c r="AI11" s="16">
        <f t="shared" si="0"/>
        <v>234348</v>
      </c>
      <c r="AJ11" s="20">
        <f t="shared" ref="AJ11:AJ24" si="1">+AI11-AH11</f>
        <v>0</v>
      </c>
    </row>
    <row r="12" spans="1:36" x14ac:dyDescent="0.25">
      <c r="A12" s="2"/>
      <c r="B12" s="2"/>
      <c r="C12" s="2"/>
      <c r="D12" s="2"/>
      <c r="E12" s="2"/>
      <c r="F12" s="15"/>
      <c r="G12" s="15" t="s">
        <v>19</v>
      </c>
      <c r="H12" s="15"/>
      <c r="I12" s="15"/>
      <c r="J12" s="16">
        <v>11808.25</v>
      </c>
      <c r="K12" s="17"/>
      <c r="L12" s="16">
        <v>0</v>
      </c>
      <c r="M12" s="17"/>
      <c r="N12" s="16">
        <v>0</v>
      </c>
      <c r="O12" s="17"/>
      <c r="P12" s="16">
        <v>11808.25</v>
      </c>
      <c r="Q12" s="17"/>
      <c r="R12" s="16">
        <v>0</v>
      </c>
      <c r="S12" s="17"/>
      <c r="T12" s="16">
        <v>0</v>
      </c>
      <c r="U12" s="17"/>
      <c r="V12" s="16">
        <v>11808.25</v>
      </c>
      <c r="W12" s="17"/>
      <c r="X12" s="16">
        <v>0</v>
      </c>
      <c r="Y12" s="17"/>
      <c r="Z12" s="16">
        <v>0</v>
      </c>
      <c r="AA12" s="17"/>
      <c r="AB12" s="16">
        <v>0</v>
      </c>
      <c r="AC12" s="17"/>
      <c r="AD12" s="16">
        <v>0</v>
      </c>
      <c r="AE12" s="17"/>
      <c r="AF12" s="16">
        <v>11808.25</v>
      </c>
      <c r="AG12" s="17"/>
      <c r="AH12" s="16">
        <v>47233</v>
      </c>
      <c r="AI12" s="16">
        <f t="shared" si="0"/>
        <v>47233</v>
      </c>
      <c r="AJ12" s="20">
        <f t="shared" si="1"/>
        <v>0</v>
      </c>
    </row>
    <row r="13" spans="1:36" x14ac:dyDescent="0.25">
      <c r="A13" s="2"/>
      <c r="B13" s="2"/>
      <c r="C13" s="2"/>
      <c r="D13" s="2"/>
      <c r="E13" s="2"/>
      <c r="F13" s="15"/>
      <c r="G13" s="15" t="s">
        <v>20</v>
      </c>
      <c r="H13" s="15"/>
      <c r="I13" s="15"/>
      <c r="J13" s="16">
        <v>531</v>
      </c>
      <c r="K13" s="17"/>
      <c r="L13" s="16">
        <v>0</v>
      </c>
      <c r="M13" s="17"/>
      <c r="N13" s="16">
        <v>0</v>
      </c>
      <c r="O13" s="17"/>
      <c r="P13" s="16">
        <v>531</v>
      </c>
      <c r="Q13" s="17"/>
      <c r="R13" s="16">
        <v>0</v>
      </c>
      <c r="S13" s="17"/>
      <c r="T13" s="16">
        <v>0</v>
      </c>
      <c r="U13" s="17"/>
      <c r="V13" s="16">
        <v>531</v>
      </c>
      <c r="W13" s="17"/>
      <c r="X13" s="16">
        <v>0</v>
      </c>
      <c r="Y13" s="17"/>
      <c r="Z13" s="16">
        <v>0</v>
      </c>
      <c r="AA13" s="17"/>
      <c r="AB13" s="16">
        <v>0</v>
      </c>
      <c r="AC13" s="17"/>
      <c r="AD13" s="16">
        <v>0</v>
      </c>
      <c r="AE13" s="17"/>
      <c r="AF13" s="16">
        <v>531</v>
      </c>
      <c r="AG13" s="17"/>
      <c r="AH13" s="16">
        <v>2124</v>
      </c>
      <c r="AI13" s="16">
        <f t="shared" si="0"/>
        <v>2124</v>
      </c>
      <c r="AJ13" s="20">
        <f t="shared" si="1"/>
        <v>0</v>
      </c>
    </row>
    <row r="14" spans="1:36" x14ac:dyDescent="0.25">
      <c r="A14" s="2"/>
      <c r="B14" s="2"/>
      <c r="C14" s="2"/>
      <c r="D14" s="2"/>
      <c r="E14" s="2"/>
      <c r="F14" s="15" t="s">
        <v>21</v>
      </c>
      <c r="G14" s="15"/>
      <c r="H14" s="15"/>
      <c r="I14" s="15"/>
      <c r="J14" s="16">
        <f>ROUND(SUM(J9:J13),5)</f>
        <v>113878.25</v>
      </c>
      <c r="K14" s="17"/>
      <c r="L14" s="16">
        <f>ROUND(SUM(L9:L13),5)</f>
        <v>0</v>
      </c>
      <c r="M14" s="17"/>
      <c r="N14" s="16">
        <f>ROUND(SUM(N9:N13),5)</f>
        <v>0</v>
      </c>
      <c r="O14" s="17"/>
      <c r="P14" s="16">
        <f>ROUND(SUM(P9:P13),5)</f>
        <v>113878.25</v>
      </c>
      <c r="Q14" s="17"/>
      <c r="R14" s="16">
        <f>ROUND(SUM(R9:R13),5)</f>
        <v>0</v>
      </c>
      <c r="S14" s="17"/>
      <c r="T14" s="16">
        <f>ROUND(SUM(T9:T13),5)</f>
        <v>0</v>
      </c>
      <c r="U14" s="17"/>
      <c r="V14" s="16">
        <f>ROUND(SUM(V9:V13),5)</f>
        <v>113878.25</v>
      </c>
      <c r="W14" s="17"/>
      <c r="X14" s="16">
        <f>ROUND(SUM(X9:X13),5)</f>
        <v>0</v>
      </c>
      <c r="Y14" s="17"/>
      <c r="Z14" s="16">
        <f>ROUND(SUM(Z9:Z13),5)</f>
        <v>0</v>
      </c>
      <c r="AA14" s="17"/>
      <c r="AB14" s="16">
        <f>ROUND(SUM(AB9:AB13),5)</f>
        <v>0</v>
      </c>
      <c r="AC14" s="17"/>
      <c r="AD14" s="16">
        <f>ROUND(SUM(AD9:AD13),5)</f>
        <v>0</v>
      </c>
      <c r="AE14" s="17"/>
      <c r="AF14" s="16">
        <f>ROUND(SUM(AF9:AF13),5)</f>
        <v>113878.25</v>
      </c>
      <c r="AG14" s="17"/>
      <c r="AH14" s="16">
        <v>455513</v>
      </c>
      <c r="AI14" s="16">
        <f t="shared" si="0"/>
        <v>455513</v>
      </c>
      <c r="AJ14" s="20">
        <f t="shared" si="1"/>
        <v>0</v>
      </c>
    </row>
    <row r="15" spans="1:36" x14ac:dyDescent="0.25">
      <c r="A15" s="2"/>
      <c r="B15" s="2"/>
      <c r="C15" s="2"/>
      <c r="D15" s="2"/>
      <c r="E15" s="2"/>
      <c r="F15" s="15" t="s">
        <v>22</v>
      </c>
      <c r="G15" s="15"/>
      <c r="H15" s="15"/>
      <c r="I15" s="15"/>
      <c r="J15" s="16">
        <v>0</v>
      </c>
      <c r="K15" s="17"/>
      <c r="L15" s="16">
        <v>0</v>
      </c>
      <c r="M15" s="17"/>
      <c r="N15" s="16">
        <v>0</v>
      </c>
      <c r="O15" s="17"/>
      <c r="P15" s="16">
        <v>0</v>
      </c>
      <c r="Q15" s="17"/>
      <c r="R15" s="16">
        <v>0</v>
      </c>
      <c r="S15" s="17"/>
      <c r="T15" s="16">
        <v>0</v>
      </c>
      <c r="U15" s="17"/>
      <c r="V15" s="16">
        <v>0</v>
      </c>
      <c r="W15" s="17"/>
      <c r="X15" s="16">
        <v>0</v>
      </c>
      <c r="Y15" s="17"/>
      <c r="Z15" s="16">
        <v>0</v>
      </c>
      <c r="AA15" s="17"/>
      <c r="AB15" s="16">
        <v>0</v>
      </c>
      <c r="AC15" s="17"/>
      <c r="AD15" s="16">
        <v>0</v>
      </c>
      <c r="AE15" s="17"/>
      <c r="AF15" s="16">
        <v>2000</v>
      </c>
      <c r="AG15" s="17"/>
      <c r="AH15" s="16">
        <v>2000</v>
      </c>
      <c r="AI15" s="16">
        <f t="shared" si="0"/>
        <v>2000</v>
      </c>
      <c r="AJ15" s="20">
        <f t="shared" si="1"/>
        <v>0</v>
      </c>
    </row>
    <row r="16" spans="1:36" x14ac:dyDescent="0.25">
      <c r="A16" s="2"/>
      <c r="B16" s="2"/>
      <c r="C16" s="2"/>
      <c r="D16" s="2"/>
      <c r="E16" s="2"/>
      <c r="F16" s="222" t="s">
        <v>23</v>
      </c>
      <c r="G16" s="223"/>
      <c r="H16" s="223"/>
      <c r="I16" s="224"/>
      <c r="J16" s="16">
        <v>0</v>
      </c>
      <c r="K16" s="17"/>
      <c r="L16" s="16">
        <v>0</v>
      </c>
      <c r="M16" s="17"/>
      <c r="N16" s="16">
        <v>0</v>
      </c>
      <c r="O16" s="17"/>
      <c r="P16" s="16">
        <v>0</v>
      </c>
      <c r="Q16" s="17"/>
      <c r="R16" s="16">
        <v>0</v>
      </c>
      <c r="S16" s="17"/>
      <c r="T16" s="16">
        <v>0</v>
      </c>
      <c r="U16" s="17"/>
      <c r="V16" s="16">
        <v>0</v>
      </c>
      <c r="W16" s="17"/>
      <c r="X16" s="16">
        <v>0</v>
      </c>
      <c r="Y16" s="17"/>
      <c r="Z16" s="16">
        <v>0</v>
      </c>
      <c r="AA16" s="17"/>
      <c r="AB16" s="16">
        <v>0</v>
      </c>
      <c r="AC16" s="17"/>
      <c r="AD16" s="16">
        <v>0</v>
      </c>
      <c r="AE16" s="17"/>
      <c r="AF16" s="16">
        <v>21284</v>
      </c>
      <c r="AG16" s="17"/>
      <c r="AH16" s="16">
        <v>21284</v>
      </c>
      <c r="AI16" s="16">
        <f t="shared" si="0"/>
        <v>21284</v>
      </c>
      <c r="AJ16" s="20">
        <f t="shared" si="1"/>
        <v>0</v>
      </c>
    </row>
    <row r="17" spans="1:36" x14ac:dyDescent="0.25">
      <c r="A17" s="2"/>
      <c r="B17" s="2"/>
      <c r="C17" s="2"/>
      <c r="D17" s="2"/>
      <c r="E17" s="2"/>
      <c r="F17" s="222" t="s">
        <v>24</v>
      </c>
      <c r="G17" s="223"/>
      <c r="H17" s="223"/>
      <c r="I17" s="224"/>
      <c r="J17" s="16">
        <v>0</v>
      </c>
      <c r="K17" s="17"/>
      <c r="L17" s="16">
        <v>0</v>
      </c>
      <c r="M17" s="17"/>
      <c r="N17" s="16">
        <v>0</v>
      </c>
      <c r="O17" s="17"/>
      <c r="P17" s="16">
        <v>0</v>
      </c>
      <c r="Q17" s="17"/>
      <c r="R17" s="16">
        <v>0</v>
      </c>
      <c r="S17" s="17"/>
      <c r="T17" s="16">
        <v>0</v>
      </c>
      <c r="U17" s="17"/>
      <c r="V17" s="16"/>
      <c r="W17" s="17"/>
      <c r="X17" s="16"/>
      <c r="Y17" s="17"/>
      <c r="Z17" s="16"/>
      <c r="AA17" s="17"/>
      <c r="AB17" s="16"/>
      <c r="AC17" s="17"/>
      <c r="AD17" s="16"/>
      <c r="AE17" s="17"/>
      <c r="AF17" s="16"/>
      <c r="AG17" s="17"/>
      <c r="AH17" s="16">
        <v>0</v>
      </c>
      <c r="AI17" s="16">
        <f t="shared" si="0"/>
        <v>0</v>
      </c>
      <c r="AJ17" s="20">
        <f t="shared" si="1"/>
        <v>0</v>
      </c>
    </row>
    <row r="18" spans="1:36" x14ac:dyDescent="0.25">
      <c r="A18" s="2"/>
      <c r="B18" s="2"/>
      <c r="C18" s="2"/>
      <c r="D18" s="2"/>
      <c r="E18" s="2"/>
      <c r="F18" s="15" t="s">
        <v>25</v>
      </c>
      <c r="G18" s="15"/>
      <c r="H18" s="222"/>
      <c r="I18" s="224"/>
      <c r="J18" s="16">
        <v>0</v>
      </c>
      <c r="K18" s="17"/>
      <c r="L18" s="16">
        <v>0</v>
      </c>
      <c r="M18" s="17"/>
      <c r="N18" s="16">
        <v>0</v>
      </c>
      <c r="O18" s="17"/>
      <c r="P18" s="16">
        <v>0</v>
      </c>
      <c r="Q18" s="17"/>
      <c r="R18" s="16">
        <v>0</v>
      </c>
      <c r="S18" s="17"/>
      <c r="T18" s="16">
        <v>0</v>
      </c>
      <c r="U18" s="17"/>
      <c r="V18" s="16"/>
      <c r="W18" s="17"/>
      <c r="X18" s="16"/>
      <c r="Y18" s="17"/>
      <c r="Z18" s="16"/>
      <c r="AA18" s="17"/>
      <c r="AB18" s="16"/>
      <c r="AC18" s="17"/>
      <c r="AD18" s="16"/>
      <c r="AE18" s="17"/>
      <c r="AF18" s="16"/>
      <c r="AG18" s="17"/>
      <c r="AH18" s="16">
        <v>0</v>
      </c>
      <c r="AI18" s="16">
        <f t="shared" si="0"/>
        <v>0</v>
      </c>
      <c r="AJ18" s="20">
        <f t="shared" si="1"/>
        <v>0</v>
      </c>
    </row>
    <row r="19" spans="1:36" x14ac:dyDescent="0.25">
      <c r="A19" s="2"/>
      <c r="B19" s="2"/>
      <c r="C19" s="2"/>
      <c r="D19" s="2"/>
      <c r="E19" s="2"/>
      <c r="F19" s="521" t="s">
        <v>304</v>
      </c>
      <c r="G19" s="15"/>
      <c r="H19" s="15"/>
      <c r="I19" s="15"/>
      <c r="J19" s="16"/>
      <c r="K19" s="17"/>
      <c r="L19" s="16"/>
      <c r="M19" s="17"/>
      <c r="N19" s="16"/>
      <c r="O19" s="17"/>
      <c r="P19" s="16"/>
      <c r="Q19" s="17"/>
      <c r="R19" s="16"/>
      <c r="S19" s="17"/>
      <c r="T19" s="16"/>
      <c r="U19" s="17"/>
      <c r="V19" s="16"/>
      <c r="W19" s="17"/>
      <c r="X19" s="16"/>
      <c r="Y19" s="17"/>
      <c r="Z19" s="16"/>
      <c r="AA19" s="17"/>
      <c r="AB19" s="16"/>
      <c r="AC19" s="17"/>
      <c r="AD19" s="16"/>
      <c r="AE19" s="17"/>
      <c r="AF19" s="16"/>
      <c r="AG19" s="17"/>
      <c r="AH19" s="16">
        <v>0</v>
      </c>
      <c r="AI19" s="16">
        <v>0</v>
      </c>
      <c r="AJ19" s="20">
        <f t="shared" si="1"/>
        <v>0</v>
      </c>
    </row>
    <row r="20" spans="1:36" x14ac:dyDescent="0.25">
      <c r="A20" s="2"/>
      <c r="B20" s="2"/>
      <c r="C20" s="2"/>
      <c r="D20" s="2"/>
      <c r="E20" s="2"/>
      <c r="F20" s="15" t="s">
        <v>26</v>
      </c>
      <c r="G20" s="15"/>
      <c r="H20" s="15"/>
      <c r="I20" s="15"/>
      <c r="J20" s="16">
        <v>0</v>
      </c>
      <c r="K20" s="17"/>
      <c r="L20" s="16">
        <v>0</v>
      </c>
      <c r="M20" s="17"/>
      <c r="N20" s="16">
        <v>0</v>
      </c>
      <c r="O20" s="17"/>
      <c r="P20" s="16">
        <v>0</v>
      </c>
      <c r="Q20" s="17"/>
      <c r="R20" s="16">
        <v>0</v>
      </c>
      <c r="S20" s="17"/>
      <c r="T20" s="16">
        <v>0</v>
      </c>
      <c r="U20" s="17"/>
      <c r="V20" s="16">
        <v>0</v>
      </c>
      <c r="W20" s="17"/>
      <c r="X20" s="16">
        <v>0</v>
      </c>
      <c r="Y20" s="17"/>
      <c r="Z20" s="16">
        <v>0</v>
      </c>
      <c r="AA20" s="17"/>
      <c r="AB20" s="16">
        <v>0</v>
      </c>
      <c r="AC20" s="17"/>
      <c r="AD20" s="16">
        <v>0</v>
      </c>
      <c r="AE20" s="17"/>
      <c r="AF20" s="16">
        <v>1200</v>
      </c>
      <c r="AG20" s="17"/>
      <c r="AH20" s="16">
        <v>1200</v>
      </c>
      <c r="AI20" s="16">
        <v>5000</v>
      </c>
      <c r="AJ20" s="20">
        <f t="shared" si="1"/>
        <v>3800</v>
      </c>
    </row>
    <row r="21" spans="1:36" ht="15.75" thickBot="1" x14ac:dyDescent="0.3">
      <c r="A21" s="2"/>
      <c r="B21" s="2"/>
      <c r="C21" s="2"/>
      <c r="D21" s="2"/>
      <c r="E21" s="2"/>
      <c r="F21" s="221" t="s">
        <v>27</v>
      </c>
      <c r="G21" s="221"/>
      <c r="H21" s="221"/>
      <c r="I21" s="221"/>
      <c r="J21" s="36">
        <v>0</v>
      </c>
      <c r="K21" s="37"/>
      <c r="L21" s="36">
        <v>0</v>
      </c>
      <c r="M21" s="37"/>
      <c r="N21" s="36">
        <v>0</v>
      </c>
      <c r="O21" s="37"/>
      <c r="P21" s="36">
        <v>0</v>
      </c>
      <c r="Q21" s="37"/>
      <c r="R21" s="36">
        <v>0</v>
      </c>
      <c r="S21" s="37"/>
      <c r="T21" s="36">
        <v>0</v>
      </c>
      <c r="U21" s="37"/>
      <c r="V21" s="36"/>
      <c r="W21" s="37"/>
      <c r="X21" s="36"/>
      <c r="Y21" s="37"/>
      <c r="Z21" s="36"/>
      <c r="AA21" s="37"/>
      <c r="AB21" s="36"/>
      <c r="AC21" s="37"/>
      <c r="AD21" s="36"/>
      <c r="AE21" s="37"/>
      <c r="AF21" s="36"/>
      <c r="AG21" s="37"/>
      <c r="AH21" s="36">
        <v>0</v>
      </c>
      <c r="AI21" s="36">
        <f t="shared" si="0"/>
        <v>0</v>
      </c>
      <c r="AJ21" s="38">
        <f t="shared" si="1"/>
        <v>0</v>
      </c>
    </row>
    <row r="22" spans="1:36" x14ac:dyDescent="0.25">
      <c r="A22" s="2"/>
      <c r="B22" s="2"/>
      <c r="C22" s="2"/>
      <c r="D22" s="2"/>
      <c r="E22" s="2"/>
      <c r="F22" s="31" t="s">
        <v>28</v>
      </c>
      <c r="G22" s="31"/>
      <c r="H22" s="225"/>
      <c r="I22" s="226"/>
      <c r="J22" s="32">
        <f>ROUND(J8+SUM(J14:J21),5)</f>
        <v>113878.25</v>
      </c>
      <c r="K22" s="33"/>
      <c r="L22" s="32">
        <f>ROUND(L8+SUM(L14:L21),5)</f>
        <v>0</v>
      </c>
      <c r="M22" s="33"/>
      <c r="N22" s="32">
        <f>ROUND(N8+SUM(N14:N21),5)</f>
        <v>0</v>
      </c>
      <c r="O22" s="33"/>
      <c r="P22" s="32">
        <f>ROUND(P8+SUM(P14:P21),5)</f>
        <v>113878.25</v>
      </c>
      <c r="Q22" s="33"/>
      <c r="R22" s="32">
        <f>ROUND(R8+SUM(R14:R21),5)</f>
        <v>0</v>
      </c>
      <c r="S22" s="33"/>
      <c r="T22" s="32">
        <f>ROUND(T8+SUM(T14:T21),5)</f>
        <v>0</v>
      </c>
      <c r="U22" s="33"/>
      <c r="V22" s="32">
        <f>ROUND(V8+SUM(V14:V21),5)</f>
        <v>113878.25</v>
      </c>
      <c r="W22" s="33"/>
      <c r="X22" s="32">
        <f>ROUND(X8+SUM(X14:X21),5)</f>
        <v>0</v>
      </c>
      <c r="Y22" s="33"/>
      <c r="Z22" s="32">
        <f>ROUND(Z8+SUM(Z14:Z21),5)</f>
        <v>0</v>
      </c>
      <c r="AA22" s="33"/>
      <c r="AB22" s="32">
        <f>ROUND(AB8+SUM(AB14:AB21),5)</f>
        <v>0</v>
      </c>
      <c r="AC22" s="33"/>
      <c r="AD22" s="32">
        <f>ROUND(AD8+SUM(AD14:AD21),5)</f>
        <v>0</v>
      </c>
      <c r="AE22" s="33"/>
      <c r="AF22" s="32">
        <f>ROUND(AF8+SUM(AF14:AF21),5)</f>
        <v>138362.25</v>
      </c>
      <c r="AG22" s="33"/>
      <c r="AH22" s="32">
        <f>+AH21+AH20+AH18+AH17+AH16+AH15+AH14</f>
        <v>479997</v>
      </c>
      <c r="AI22" s="32">
        <f>+AI21+AI20+AI18+AI17+AI16+AI15+AI14+AI19</f>
        <v>483797</v>
      </c>
      <c r="AJ22" s="34">
        <f>+AI22-AH22</f>
        <v>3800</v>
      </c>
    </row>
    <row r="23" spans="1:36" hidden="1" x14ac:dyDescent="0.25">
      <c r="A23" s="2"/>
      <c r="B23" s="2"/>
      <c r="C23" s="2"/>
      <c r="D23" s="2"/>
      <c r="E23" s="2"/>
      <c r="F23" s="21" t="s">
        <v>29</v>
      </c>
      <c r="G23" s="21"/>
      <c r="H23" s="21"/>
      <c r="I23" s="21"/>
      <c r="J23" s="22">
        <f>ROUND(J7+J22,5)</f>
        <v>113878.25</v>
      </c>
      <c r="K23" s="23"/>
      <c r="L23" s="22">
        <f>ROUND(L7+L22,5)</f>
        <v>0</v>
      </c>
      <c r="M23" s="23"/>
      <c r="N23" s="22">
        <f>ROUND(N7+N22,5)</f>
        <v>0</v>
      </c>
      <c r="O23" s="23"/>
      <c r="P23" s="22">
        <f>ROUND(P7+P22,5)</f>
        <v>113878.25</v>
      </c>
      <c r="Q23" s="23"/>
      <c r="R23" s="22">
        <f>ROUND(R7+R22,5)</f>
        <v>0</v>
      </c>
      <c r="S23" s="23"/>
      <c r="T23" s="22">
        <f>ROUND(T7+T22,5)</f>
        <v>0</v>
      </c>
      <c r="U23" s="23"/>
      <c r="V23" s="22">
        <f>ROUND(V7+V22,5)</f>
        <v>113878.25</v>
      </c>
      <c r="W23" s="23"/>
      <c r="X23" s="22">
        <f>ROUND(X7+X22,5)</f>
        <v>0</v>
      </c>
      <c r="Y23" s="23"/>
      <c r="Z23" s="22">
        <f>ROUND(Z7+Z22,5)</f>
        <v>0</v>
      </c>
      <c r="AA23" s="23"/>
      <c r="AB23" s="22">
        <f>ROUND(AB7+AB22,5)</f>
        <v>0</v>
      </c>
      <c r="AC23" s="23"/>
      <c r="AD23" s="22">
        <f>ROUND(AD7+AD22,5)</f>
        <v>0</v>
      </c>
      <c r="AE23" s="23"/>
      <c r="AF23" s="22">
        <f>ROUND(AF7+AF22,5)</f>
        <v>138362.25</v>
      </c>
      <c r="AG23" s="23"/>
      <c r="AH23" s="22">
        <v>479997</v>
      </c>
      <c r="AI23" s="22">
        <f t="shared" si="0"/>
        <v>479997</v>
      </c>
      <c r="AJ23" s="24">
        <f t="shared" si="1"/>
        <v>0</v>
      </c>
    </row>
    <row r="24" spans="1:36" hidden="1" x14ac:dyDescent="0.25">
      <c r="A24" s="2"/>
      <c r="B24" s="2"/>
      <c r="C24" s="2"/>
      <c r="D24" s="2"/>
      <c r="E24" s="2"/>
      <c r="F24" s="21" t="s">
        <v>30</v>
      </c>
      <c r="G24" s="21"/>
      <c r="H24" s="21"/>
      <c r="I24" s="21"/>
      <c r="J24" s="22">
        <f>J23</f>
        <v>113878.25</v>
      </c>
      <c r="K24" s="23"/>
      <c r="L24" s="22">
        <f>L23</f>
        <v>0</v>
      </c>
      <c r="M24" s="23"/>
      <c r="N24" s="22">
        <f>N23</f>
        <v>0</v>
      </c>
      <c r="O24" s="23"/>
      <c r="P24" s="22">
        <f>P23</f>
        <v>113878.25</v>
      </c>
      <c r="Q24" s="23"/>
      <c r="R24" s="22">
        <f>R23</f>
        <v>0</v>
      </c>
      <c r="S24" s="23"/>
      <c r="T24" s="22">
        <f>T23</f>
        <v>0</v>
      </c>
      <c r="U24" s="23"/>
      <c r="V24" s="22">
        <f>V23</f>
        <v>113878.25</v>
      </c>
      <c r="W24" s="23"/>
      <c r="X24" s="22">
        <f>X23</f>
        <v>0</v>
      </c>
      <c r="Y24" s="23"/>
      <c r="Z24" s="22">
        <f>Z23</f>
        <v>0</v>
      </c>
      <c r="AA24" s="23"/>
      <c r="AB24" s="22">
        <f>AB23</f>
        <v>0</v>
      </c>
      <c r="AC24" s="23"/>
      <c r="AD24" s="22">
        <f>AD23</f>
        <v>0</v>
      </c>
      <c r="AE24" s="23"/>
      <c r="AF24" s="22">
        <f>AF23</f>
        <v>138362.25</v>
      </c>
      <c r="AG24" s="23"/>
      <c r="AH24" s="22">
        <v>479997</v>
      </c>
      <c r="AI24" s="22">
        <f t="shared" si="0"/>
        <v>479997</v>
      </c>
      <c r="AJ24" s="24">
        <f t="shared" si="1"/>
        <v>0</v>
      </c>
    </row>
    <row r="25" spans="1:36" hidden="1" x14ac:dyDescent="0.25">
      <c r="A25" s="2"/>
      <c r="B25" s="2"/>
      <c r="C25" s="2"/>
      <c r="D25" s="2"/>
      <c r="E25" s="2"/>
      <c r="F25" s="26" t="s">
        <v>31</v>
      </c>
      <c r="G25" s="26"/>
      <c r="H25" s="26"/>
      <c r="I25" s="26"/>
      <c r="J25" s="9"/>
      <c r="K25" s="27"/>
      <c r="L25" s="9"/>
      <c r="M25" s="27"/>
      <c r="N25" s="9"/>
      <c r="O25" s="27"/>
      <c r="P25" s="9"/>
      <c r="Q25" s="27"/>
      <c r="R25" s="9"/>
      <c r="S25" s="27"/>
      <c r="T25" s="9"/>
      <c r="U25" s="27"/>
      <c r="V25" s="9"/>
      <c r="W25" s="27"/>
      <c r="X25" s="9"/>
      <c r="Y25" s="27"/>
      <c r="Z25" s="9"/>
      <c r="AA25" s="27"/>
      <c r="AB25" s="9"/>
      <c r="AC25" s="27"/>
      <c r="AD25" s="9"/>
      <c r="AE25" s="27"/>
      <c r="AF25" s="9"/>
      <c r="AG25" s="27"/>
      <c r="AH25" s="9"/>
      <c r="AI25" s="9"/>
      <c r="AJ25" s="29"/>
    </row>
    <row r="26" spans="1:36" x14ac:dyDescent="0.25">
      <c r="A26" s="2"/>
      <c r="B26" s="2"/>
      <c r="C26" s="2"/>
      <c r="D26" s="2"/>
      <c r="E26" s="2"/>
      <c r="F26" s="219" t="s">
        <v>168</v>
      </c>
      <c r="G26" s="235"/>
      <c r="H26" s="235"/>
      <c r="I26" s="220"/>
      <c r="J26" s="9"/>
      <c r="K26" s="27"/>
      <c r="L26" s="9"/>
      <c r="M26" s="27"/>
      <c r="N26" s="9"/>
      <c r="O26" s="27"/>
      <c r="P26" s="9"/>
      <c r="Q26" s="27"/>
      <c r="R26" s="9"/>
      <c r="S26" s="27"/>
      <c r="T26" s="9"/>
      <c r="U26" s="27"/>
      <c r="V26" s="9"/>
      <c r="W26" s="27"/>
      <c r="X26" s="9"/>
      <c r="Y26" s="27"/>
      <c r="Z26" s="9"/>
      <c r="AA26" s="27"/>
      <c r="AB26" s="9"/>
      <c r="AC26" s="27"/>
      <c r="AD26" s="9"/>
      <c r="AE26" s="27"/>
      <c r="AF26" s="9"/>
      <c r="AG26" s="27"/>
      <c r="AH26" s="9"/>
      <c r="AI26" s="9"/>
      <c r="AJ26" s="29"/>
    </row>
    <row r="27" spans="1:36" hidden="1" x14ac:dyDescent="0.25">
      <c r="A27" s="2"/>
      <c r="B27" s="2"/>
      <c r="C27" s="2"/>
      <c r="D27" s="2"/>
      <c r="E27" s="2"/>
      <c r="F27" s="26" t="s">
        <v>32</v>
      </c>
      <c r="G27" s="26"/>
      <c r="H27" s="26"/>
      <c r="I27" s="26"/>
      <c r="J27" s="9"/>
      <c r="K27" s="27"/>
      <c r="L27" s="9"/>
      <c r="M27" s="27"/>
      <c r="N27" s="9"/>
      <c r="O27" s="27"/>
      <c r="P27" s="9"/>
      <c r="Q27" s="27"/>
      <c r="R27" s="9"/>
      <c r="S27" s="27"/>
      <c r="T27" s="9"/>
      <c r="U27" s="27"/>
      <c r="V27" s="9"/>
      <c r="W27" s="27"/>
      <c r="X27" s="9"/>
      <c r="Y27" s="27"/>
      <c r="Z27" s="9"/>
      <c r="AA27" s="27"/>
      <c r="AB27" s="9"/>
      <c r="AC27" s="27"/>
      <c r="AD27" s="9"/>
      <c r="AE27" s="27"/>
      <c r="AF27" s="9"/>
      <c r="AG27" s="27"/>
      <c r="AH27" s="9"/>
      <c r="AI27" s="9"/>
      <c r="AJ27" s="29"/>
    </row>
    <row r="28" spans="1:36" x14ac:dyDescent="0.25">
      <c r="A28" s="2"/>
      <c r="B28" s="2"/>
      <c r="C28" s="2"/>
      <c r="D28" s="2"/>
      <c r="E28" s="2"/>
      <c r="F28" s="219" t="s">
        <v>33</v>
      </c>
      <c r="G28" s="235"/>
      <c r="H28" s="235"/>
      <c r="I28" s="220"/>
      <c r="J28" s="16"/>
      <c r="K28" s="17"/>
      <c r="L28" s="16"/>
      <c r="M28" s="17"/>
      <c r="N28" s="16"/>
      <c r="O28" s="17"/>
      <c r="P28" s="16"/>
      <c r="Q28" s="17"/>
      <c r="R28" s="16"/>
      <c r="S28" s="17"/>
      <c r="T28" s="16"/>
      <c r="U28" s="17"/>
      <c r="V28" s="16"/>
      <c r="W28" s="17"/>
      <c r="X28" s="16"/>
      <c r="Y28" s="17"/>
      <c r="Z28" s="16"/>
      <c r="AA28" s="17"/>
      <c r="AB28" s="16"/>
      <c r="AC28" s="17"/>
      <c r="AD28" s="16"/>
      <c r="AE28" s="17"/>
      <c r="AF28" s="16"/>
      <c r="AG28" s="17"/>
      <c r="AH28" s="16"/>
      <c r="AI28" s="16"/>
      <c r="AJ28" s="19"/>
    </row>
    <row r="29" spans="1:36" x14ac:dyDescent="0.25">
      <c r="A29" s="2"/>
      <c r="B29" s="2"/>
      <c r="C29" s="2"/>
      <c r="D29" s="2"/>
      <c r="E29" s="2"/>
      <c r="F29" s="15"/>
      <c r="G29" s="15" t="s">
        <v>34</v>
      </c>
      <c r="H29" s="15"/>
      <c r="I29" s="15"/>
      <c r="J29" s="16">
        <v>4390.38</v>
      </c>
      <c r="K29" s="17"/>
      <c r="L29" s="16">
        <v>6585.57</v>
      </c>
      <c r="M29" s="17"/>
      <c r="N29" s="16">
        <v>4390.38</v>
      </c>
      <c r="O29" s="17"/>
      <c r="P29" s="16">
        <v>0</v>
      </c>
      <c r="Q29" s="17"/>
      <c r="R29" s="16">
        <v>0</v>
      </c>
      <c r="S29" s="17"/>
      <c r="T29" s="16">
        <v>0</v>
      </c>
      <c r="U29" s="17"/>
      <c r="V29" s="16">
        <v>1600</v>
      </c>
      <c r="W29" s="17"/>
      <c r="X29" s="16">
        <v>1600</v>
      </c>
      <c r="Y29" s="17"/>
      <c r="Z29" s="16">
        <v>2400</v>
      </c>
      <c r="AA29" s="17"/>
      <c r="AB29" s="16">
        <v>1600</v>
      </c>
      <c r="AC29" s="17"/>
      <c r="AD29" s="16">
        <v>1600</v>
      </c>
      <c r="AE29" s="17"/>
      <c r="AF29" s="16">
        <v>1600</v>
      </c>
      <c r="AG29" s="17"/>
      <c r="AH29" s="16">
        <v>20800</v>
      </c>
      <c r="AI29" s="16">
        <f>Wages!E6</f>
        <v>31200</v>
      </c>
      <c r="AJ29" s="20">
        <f t="shared" ref="AJ29:AJ40" si="2">+AI29-AH29</f>
        <v>10400</v>
      </c>
    </row>
    <row r="30" spans="1:36" x14ac:dyDescent="0.25">
      <c r="A30" s="2"/>
      <c r="B30" s="2"/>
      <c r="C30" s="2"/>
      <c r="D30" s="2"/>
      <c r="E30" s="2"/>
      <c r="F30" s="15"/>
      <c r="G30" s="15" t="s">
        <v>35</v>
      </c>
      <c r="H30" s="15"/>
      <c r="I30" s="15"/>
      <c r="J30" s="16">
        <v>0</v>
      </c>
      <c r="K30" s="17"/>
      <c r="L30" s="16">
        <v>0</v>
      </c>
      <c r="M30" s="17"/>
      <c r="N30" s="16">
        <v>0</v>
      </c>
      <c r="O30" s="17"/>
      <c r="P30" s="16">
        <v>0</v>
      </c>
      <c r="Q30" s="17"/>
      <c r="R30" s="16">
        <v>0</v>
      </c>
      <c r="S30" s="17"/>
      <c r="T30" s="16">
        <v>0</v>
      </c>
      <c r="U30" s="17"/>
      <c r="V30" s="16">
        <v>0</v>
      </c>
      <c r="W30" s="17"/>
      <c r="X30" s="16">
        <v>0</v>
      </c>
      <c r="Y30" s="17"/>
      <c r="Z30" s="16">
        <v>0</v>
      </c>
      <c r="AA30" s="17"/>
      <c r="AB30" s="16">
        <v>0</v>
      </c>
      <c r="AC30" s="17"/>
      <c r="AD30" s="16">
        <v>0</v>
      </c>
      <c r="AE30" s="17"/>
      <c r="AF30" s="16">
        <v>0</v>
      </c>
      <c r="AG30" s="17"/>
      <c r="AH30" s="16">
        <v>0</v>
      </c>
      <c r="AI30" s="16">
        <f>AH30</f>
        <v>0</v>
      </c>
      <c r="AJ30" s="20">
        <f t="shared" si="2"/>
        <v>0</v>
      </c>
    </row>
    <row r="31" spans="1:36" x14ac:dyDescent="0.25">
      <c r="A31" s="2"/>
      <c r="B31" s="2"/>
      <c r="C31" s="2"/>
      <c r="D31" s="2"/>
      <c r="E31" s="2"/>
      <c r="F31" s="15"/>
      <c r="G31" s="15" t="s">
        <v>36</v>
      </c>
      <c r="H31" s="15"/>
      <c r="I31" s="15"/>
      <c r="J31" s="16">
        <v>0</v>
      </c>
      <c r="K31" s="17"/>
      <c r="L31" s="16">
        <v>0</v>
      </c>
      <c r="M31" s="17"/>
      <c r="N31" s="16">
        <v>0</v>
      </c>
      <c r="O31" s="17"/>
      <c r="P31" s="16">
        <v>0</v>
      </c>
      <c r="Q31" s="17"/>
      <c r="R31" s="16">
        <v>0</v>
      </c>
      <c r="S31" s="17"/>
      <c r="T31" s="16">
        <v>0</v>
      </c>
      <c r="U31" s="17"/>
      <c r="V31" s="16">
        <v>0</v>
      </c>
      <c r="W31" s="17"/>
      <c r="X31" s="16">
        <v>0</v>
      </c>
      <c r="Y31" s="17"/>
      <c r="Z31" s="16">
        <v>0</v>
      </c>
      <c r="AA31" s="17"/>
      <c r="AB31" s="16">
        <v>0</v>
      </c>
      <c r="AC31" s="17"/>
      <c r="AD31" s="16">
        <v>0</v>
      </c>
      <c r="AE31" s="17"/>
      <c r="AF31" s="16">
        <v>0</v>
      </c>
      <c r="AG31" s="17"/>
      <c r="AH31" s="16">
        <v>0</v>
      </c>
      <c r="AI31" s="16">
        <f>AH31</f>
        <v>0</v>
      </c>
      <c r="AJ31" s="20">
        <f t="shared" si="2"/>
        <v>0</v>
      </c>
    </row>
    <row r="32" spans="1:36" x14ac:dyDescent="0.25">
      <c r="A32" s="2"/>
      <c r="B32" s="2"/>
      <c r="C32" s="2"/>
      <c r="D32" s="2"/>
      <c r="E32" s="2"/>
      <c r="F32" s="15"/>
      <c r="G32" s="15" t="s">
        <v>37</v>
      </c>
      <c r="H32" s="15"/>
      <c r="I32" s="15"/>
      <c r="J32" s="16">
        <v>3576</v>
      </c>
      <c r="K32" s="17"/>
      <c r="L32" s="16">
        <v>5364</v>
      </c>
      <c r="M32" s="17"/>
      <c r="N32" s="16">
        <v>3576</v>
      </c>
      <c r="O32" s="17"/>
      <c r="P32" s="16">
        <v>3576</v>
      </c>
      <c r="Q32" s="17"/>
      <c r="R32" s="16">
        <v>3576</v>
      </c>
      <c r="S32" s="17"/>
      <c r="T32" s="16">
        <v>3576</v>
      </c>
      <c r="U32" s="17"/>
      <c r="V32" s="16">
        <v>3934.4</v>
      </c>
      <c r="W32" s="17"/>
      <c r="X32" s="16">
        <v>3934.4</v>
      </c>
      <c r="Y32" s="17"/>
      <c r="Z32" s="16">
        <v>5901.6</v>
      </c>
      <c r="AA32" s="17"/>
      <c r="AB32" s="16">
        <v>3934.4</v>
      </c>
      <c r="AC32" s="17"/>
      <c r="AD32" s="16">
        <v>3934</v>
      </c>
      <c r="AE32" s="17"/>
      <c r="AF32" s="16">
        <v>3934.4</v>
      </c>
      <c r="AG32" s="17"/>
      <c r="AH32" s="16">
        <v>51147.199999999997</v>
      </c>
      <c r="AI32" s="16">
        <f>Wages!E7</f>
        <v>56680</v>
      </c>
      <c r="AJ32" s="20">
        <f t="shared" si="2"/>
        <v>5532.8000000000029</v>
      </c>
    </row>
    <row r="33" spans="1:42" x14ac:dyDescent="0.25">
      <c r="A33" s="2"/>
      <c r="B33" s="2"/>
      <c r="C33" s="2"/>
      <c r="D33" s="2"/>
      <c r="E33" s="2"/>
      <c r="F33" s="15"/>
      <c r="G33" s="15" t="s">
        <v>38</v>
      </c>
      <c r="H33" s="15"/>
      <c r="I33" s="15"/>
      <c r="J33" s="16">
        <v>0</v>
      </c>
      <c r="K33" s="17"/>
      <c r="L33" s="16">
        <v>0</v>
      </c>
      <c r="M33" s="17"/>
      <c r="N33" s="16">
        <v>0</v>
      </c>
      <c r="O33" s="17"/>
      <c r="P33" s="16">
        <v>0</v>
      </c>
      <c r="Q33" s="17"/>
      <c r="R33" s="16">
        <v>0</v>
      </c>
      <c r="S33" s="17"/>
      <c r="T33" s="16">
        <v>0</v>
      </c>
      <c r="U33" s="17"/>
      <c r="V33" s="16">
        <v>0</v>
      </c>
      <c r="W33" s="17"/>
      <c r="X33" s="16">
        <v>0</v>
      </c>
      <c r="Y33" s="17"/>
      <c r="Z33" s="16">
        <v>0</v>
      </c>
      <c r="AA33" s="17"/>
      <c r="AB33" s="16">
        <v>0</v>
      </c>
      <c r="AC33" s="17"/>
      <c r="AD33" s="16">
        <v>0</v>
      </c>
      <c r="AE33" s="17"/>
      <c r="AF33" s="16">
        <v>0</v>
      </c>
      <c r="AG33" s="17"/>
      <c r="AH33" s="16">
        <v>4000</v>
      </c>
      <c r="AI33" s="16">
        <f>Wages!E8</f>
        <v>4000</v>
      </c>
      <c r="AJ33" s="20">
        <f t="shared" si="2"/>
        <v>0</v>
      </c>
    </row>
    <row r="34" spans="1:42" x14ac:dyDescent="0.25">
      <c r="A34" s="2"/>
      <c r="B34" s="2"/>
      <c r="C34" s="2"/>
      <c r="D34" s="2"/>
      <c r="E34" s="2"/>
      <c r="F34" s="15"/>
      <c r="G34" s="15" t="s">
        <v>39</v>
      </c>
      <c r="H34" s="15"/>
      <c r="I34" s="15"/>
      <c r="J34" s="16">
        <v>0</v>
      </c>
      <c r="K34" s="17"/>
      <c r="L34" s="16">
        <v>140</v>
      </c>
      <c r="M34" s="17"/>
      <c r="N34" s="16">
        <v>0</v>
      </c>
      <c r="O34" s="17"/>
      <c r="P34" s="16">
        <v>0</v>
      </c>
      <c r="Q34" s="17"/>
      <c r="R34" s="16">
        <v>411.25</v>
      </c>
      <c r="S34" s="17"/>
      <c r="T34" s="16">
        <v>0</v>
      </c>
      <c r="U34" s="17"/>
      <c r="V34" s="16">
        <v>0</v>
      </c>
      <c r="W34" s="17"/>
      <c r="X34" s="16">
        <v>0</v>
      </c>
      <c r="Y34" s="17"/>
      <c r="Z34" s="16">
        <v>0</v>
      </c>
      <c r="AA34" s="17"/>
      <c r="AB34" s="16">
        <v>0</v>
      </c>
      <c r="AC34" s="17"/>
      <c r="AD34" s="16">
        <v>0</v>
      </c>
      <c r="AE34" s="17"/>
      <c r="AF34" s="16">
        <v>0</v>
      </c>
      <c r="AG34" s="17"/>
      <c r="AH34" s="16">
        <v>0</v>
      </c>
      <c r="AI34" s="16">
        <v>0</v>
      </c>
      <c r="AJ34" s="20">
        <f t="shared" si="2"/>
        <v>0</v>
      </c>
    </row>
    <row r="35" spans="1:42" x14ac:dyDescent="0.25">
      <c r="A35" s="2"/>
      <c r="B35" s="2"/>
      <c r="C35" s="2"/>
      <c r="D35" s="2"/>
      <c r="E35" s="2"/>
      <c r="F35" s="15"/>
      <c r="G35" s="15" t="s">
        <v>40</v>
      </c>
      <c r="H35" s="15"/>
      <c r="I35" s="15"/>
      <c r="J35" s="16">
        <v>2284.23</v>
      </c>
      <c r="K35" s="17"/>
      <c r="L35" s="16">
        <v>1232</v>
      </c>
      <c r="M35" s="17"/>
      <c r="N35" s="16">
        <v>2160</v>
      </c>
      <c r="O35" s="17"/>
      <c r="P35" s="16">
        <v>2284.23</v>
      </c>
      <c r="Q35" s="17"/>
      <c r="R35" s="16">
        <v>2284.23</v>
      </c>
      <c r="S35" s="17"/>
      <c r="T35" s="16">
        <v>2593.38</v>
      </c>
      <c r="U35" s="17"/>
      <c r="V35" s="16">
        <v>2831.84</v>
      </c>
      <c r="W35" s="17"/>
      <c r="X35" s="16">
        <v>2831.84</v>
      </c>
      <c r="Y35" s="17"/>
      <c r="Z35" s="16">
        <v>4247.7</v>
      </c>
      <c r="AA35" s="17"/>
      <c r="AB35" s="16">
        <v>2831.85</v>
      </c>
      <c r="AC35" s="17"/>
      <c r="AD35" s="16">
        <v>2831.85</v>
      </c>
      <c r="AE35" s="17"/>
      <c r="AF35" s="16">
        <v>2831.85</v>
      </c>
      <c r="AG35" s="17"/>
      <c r="AH35" s="16">
        <v>36400</v>
      </c>
      <c r="AI35" s="16">
        <f>Wages!E11</f>
        <v>40518.400000000001</v>
      </c>
      <c r="AJ35" s="20">
        <f t="shared" si="2"/>
        <v>4118.4000000000015</v>
      </c>
    </row>
    <row r="36" spans="1:42" x14ac:dyDescent="0.25">
      <c r="A36" s="2"/>
      <c r="B36" s="2"/>
      <c r="C36" s="2"/>
      <c r="D36" s="2"/>
      <c r="E36" s="2"/>
      <c r="F36" s="15"/>
      <c r="G36" s="15" t="s">
        <v>41</v>
      </c>
      <c r="H36" s="15"/>
      <c r="I36" s="15"/>
      <c r="J36" s="16">
        <v>346.16</v>
      </c>
      <c r="K36" s="17"/>
      <c r="L36" s="16">
        <v>519.24</v>
      </c>
      <c r="M36" s="17"/>
      <c r="N36" s="16">
        <v>346.16</v>
      </c>
      <c r="O36" s="17"/>
      <c r="P36" s="16">
        <v>346.16</v>
      </c>
      <c r="Q36" s="17"/>
      <c r="R36" s="16">
        <v>346.16</v>
      </c>
      <c r="S36" s="17"/>
      <c r="T36" s="16">
        <v>346.16</v>
      </c>
      <c r="U36" s="17"/>
      <c r="V36" s="16">
        <v>346.16</v>
      </c>
      <c r="W36" s="17"/>
      <c r="X36" s="16">
        <v>346.16</v>
      </c>
      <c r="Y36" s="17"/>
      <c r="Z36" s="16">
        <v>519.24</v>
      </c>
      <c r="AA36" s="17"/>
      <c r="AB36" s="16">
        <v>346.16</v>
      </c>
      <c r="AC36" s="17"/>
      <c r="AD36" s="16">
        <v>346.16</v>
      </c>
      <c r="AE36" s="17"/>
      <c r="AF36" s="16">
        <v>346.08</v>
      </c>
      <c r="AG36" s="17"/>
      <c r="AH36" s="16">
        <v>4500</v>
      </c>
      <c r="AI36" s="16">
        <f>Wages!E9</f>
        <v>0</v>
      </c>
      <c r="AJ36" s="20">
        <f t="shared" si="2"/>
        <v>-4500</v>
      </c>
    </row>
    <row r="37" spans="1:42" x14ac:dyDescent="0.25">
      <c r="A37" s="2"/>
      <c r="B37" s="2"/>
      <c r="C37" s="2"/>
      <c r="D37" s="2"/>
      <c r="E37" s="2"/>
      <c r="F37" s="15"/>
      <c r="G37" s="15" t="s">
        <v>42</v>
      </c>
      <c r="H37" s="15"/>
      <c r="I37" s="15"/>
      <c r="J37" s="16">
        <v>4621.2299999999996</v>
      </c>
      <c r="K37" s="17"/>
      <c r="L37" s="16">
        <v>6931.84</v>
      </c>
      <c r="M37" s="17"/>
      <c r="N37" s="16">
        <v>4621.2299999999996</v>
      </c>
      <c r="O37" s="17"/>
      <c r="P37" s="16">
        <v>4621.2299999999996</v>
      </c>
      <c r="Q37" s="17"/>
      <c r="R37" s="16">
        <v>4621.2299999999996</v>
      </c>
      <c r="S37" s="17"/>
      <c r="T37" s="16">
        <v>4621.2299999999996</v>
      </c>
      <c r="U37" s="17"/>
      <c r="V37" s="16">
        <v>5875</v>
      </c>
      <c r="W37" s="17"/>
      <c r="X37" s="16">
        <v>5875</v>
      </c>
      <c r="Y37" s="17"/>
      <c r="Z37" s="16">
        <v>8812.5</v>
      </c>
      <c r="AA37" s="17"/>
      <c r="AB37" s="16">
        <v>5875</v>
      </c>
      <c r="AC37" s="17"/>
      <c r="AD37" s="16">
        <v>5875</v>
      </c>
      <c r="AE37" s="17"/>
      <c r="AF37" s="16">
        <v>5875</v>
      </c>
      <c r="AG37" s="17"/>
      <c r="AH37" s="16">
        <v>76406.25</v>
      </c>
      <c r="AI37" s="16">
        <f>Wages!E10</f>
        <v>83056.649999999994</v>
      </c>
      <c r="AJ37" s="20">
        <f t="shared" si="2"/>
        <v>6650.3999999999942</v>
      </c>
    </row>
    <row r="38" spans="1:42" x14ac:dyDescent="0.25">
      <c r="A38" s="2"/>
      <c r="B38" s="2"/>
      <c r="C38" s="2"/>
      <c r="D38" s="2"/>
      <c r="E38" s="2"/>
      <c r="F38" s="15"/>
      <c r="G38" s="522" t="s">
        <v>303</v>
      </c>
      <c r="H38" s="523"/>
      <c r="I38" s="524"/>
      <c r="J38" s="16"/>
      <c r="K38" s="17"/>
      <c r="L38" s="16"/>
      <c r="M38" s="17"/>
      <c r="N38" s="16"/>
      <c r="O38" s="17"/>
      <c r="P38" s="16"/>
      <c r="Q38" s="17"/>
      <c r="R38" s="16"/>
      <c r="S38" s="17"/>
      <c r="T38" s="16"/>
      <c r="U38" s="17"/>
      <c r="V38" s="16"/>
      <c r="W38" s="17"/>
      <c r="X38" s="16"/>
      <c r="Y38" s="17"/>
      <c r="Z38" s="16"/>
      <c r="AA38" s="17"/>
      <c r="AB38" s="16"/>
      <c r="AC38" s="17"/>
      <c r="AD38" s="16"/>
      <c r="AE38" s="17"/>
      <c r="AF38" s="16"/>
      <c r="AG38" s="17"/>
      <c r="AH38" s="16">
        <v>0</v>
      </c>
      <c r="AI38" s="16">
        <f>Wages!E12</f>
        <v>31616</v>
      </c>
      <c r="AJ38" s="20">
        <f t="shared" si="2"/>
        <v>31616</v>
      </c>
      <c r="AO38" s="212"/>
      <c r="AP38" s="212"/>
    </row>
    <row r="39" spans="1:42" x14ac:dyDescent="0.25">
      <c r="A39" s="2"/>
      <c r="B39" s="2"/>
      <c r="C39" s="2"/>
      <c r="D39" s="2"/>
      <c r="E39" s="2"/>
      <c r="F39" s="15"/>
      <c r="G39" s="15" t="s">
        <v>43</v>
      </c>
      <c r="H39" s="15"/>
      <c r="I39" s="15"/>
      <c r="J39" s="16">
        <v>0</v>
      </c>
      <c r="K39" s="17"/>
      <c r="L39" s="16">
        <v>0</v>
      </c>
      <c r="M39" s="17"/>
      <c r="N39" s="16">
        <v>0</v>
      </c>
      <c r="O39" s="17"/>
      <c r="P39" s="16">
        <v>0</v>
      </c>
      <c r="Q39" s="17"/>
      <c r="R39" s="16">
        <v>0</v>
      </c>
      <c r="S39" s="17"/>
      <c r="T39" s="16">
        <v>0</v>
      </c>
      <c r="U39" s="17"/>
      <c r="V39" s="16">
        <v>0</v>
      </c>
      <c r="W39" s="17"/>
      <c r="X39" s="16">
        <v>0</v>
      </c>
      <c r="Y39" s="17"/>
      <c r="Z39" s="16">
        <v>0</v>
      </c>
      <c r="AA39" s="17"/>
      <c r="AB39" s="16">
        <v>0</v>
      </c>
      <c r="AC39" s="17"/>
      <c r="AD39" s="16">
        <v>0</v>
      </c>
      <c r="AE39" s="17"/>
      <c r="AF39" s="16">
        <v>0</v>
      </c>
      <c r="AG39" s="17"/>
      <c r="AH39" s="16">
        <v>0</v>
      </c>
      <c r="AI39" s="16">
        <f>AH39</f>
        <v>0</v>
      </c>
      <c r="AJ39" s="20">
        <f t="shared" si="2"/>
        <v>0</v>
      </c>
      <c r="AO39" s="212"/>
      <c r="AP39" s="212"/>
    </row>
    <row r="40" spans="1:42" ht="15.75" thickBot="1" x14ac:dyDescent="0.3">
      <c r="A40" s="2"/>
      <c r="B40" s="2"/>
      <c r="C40" s="2"/>
      <c r="D40" s="2"/>
      <c r="E40" s="2"/>
      <c r="F40" s="35"/>
      <c r="G40" s="227" t="s">
        <v>44</v>
      </c>
      <c r="H40" s="525"/>
      <c r="I40" s="228"/>
      <c r="J40" s="36">
        <v>0</v>
      </c>
      <c r="K40" s="37"/>
      <c r="L40" s="36">
        <v>0</v>
      </c>
      <c r="M40" s="37"/>
      <c r="N40" s="36">
        <v>0</v>
      </c>
      <c r="O40" s="37"/>
      <c r="P40" s="36">
        <v>0</v>
      </c>
      <c r="Q40" s="37"/>
      <c r="R40" s="36">
        <v>0</v>
      </c>
      <c r="S40" s="37"/>
      <c r="T40" s="36">
        <v>0</v>
      </c>
      <c r="U40" s="37"/>
      <c r="V40" s="36">
        <v>0</v>
      </c>
      <c r="W40" s="37"/>
      <c r="X40" s="36">
        <v>0</v>
      </c>
      <c r="Y40" s="37"/>
      <c r="Z40" s="36">
        <v>0</v>
      </c>
      <c r="AA40" s="37"/>
      <c r="AB40" s="36">
        <v>0</v>
      </c>
      <c r="AC40" s="37"/>
      <c r="AD40" s="36">
        <v>0</v>
      </c>
      <c r="AE40" s="37"/>
      <c r="AF40" s="36">
        <v>0</v>
      </c>
      <c r="AG40" s="37"/>
      <c r="AH40" s="36">
        <v>0</v>
      </c>
      <c r="AI40" s="36">
        <f>AH40</f>
        <v>0</v>
      </c>
      <c r="AJ40" s="20">
        <f t="shared" si="2"/>
        <v>0</v>
      </c>
      <c r="AO40" s="212"/>
      <c r="AP40" s="212"/>
    </row>
    <row r="41" spans="1:42" x14ac:dyDescent="0.25">
      <c r="A41" s="2"/>
      <c r="B41" s="2"/>
      <c r="C41" s="2"/>
      <c r="D41" s="2"/>
      <c r="E41" s="2"/>
      <c r="F41" s="225" t="s">
        <v>45</v>
      </c>
      <c r="G41" s="232"/>
      <c r="H41" s="232"/>
      <c r="I41" s="226"/>
      <c r="J41" s="32">
        <f>ROUND(SUM(J28:J40),5)</f>
        <v>15218</v>
      </c>
      <c r="K41" s="33"/>
      <c r="L41" s="32">
        <f>ROUND(SUM(L28:L40),5)</f>
        <v>20772.650000000001</v>
      </c>
      <c r="M41" s="33"/>
      <c r="N41" s="32">
        <f>ROUND(SUM(N28:N40),5)</f>
        <v>15093.77</v>
      </c>
      <c r="O41" s="33"/>
      <c r="P41" s="32">
        <f>ROUND(SUM(P28:P40),5)</f>
        <v>10827.62</v>
      </c>
      <c r="Q41" s="33"/>
      <c r="R41" s="32">
        <f>ROUND(SUM(R28:R40),5)</f>
        <v>11238.87</v>
      </c>
      <c r="S41" s="33"/>
      <c r="T41" s="32">
        <f>ROUND(SUM(T28:T40),5)</f>
        <v>11136.77</v>
      </c>
      <c r="U41" s="33"/>
      <c r="V41" s="32">
        <f>ROUND(SUM(V28:V40),5)</f>
        <v>14587.4</v>
      </c>
      <c r="W41" s="33"/>
      <c r="X41" s="32">
        <f>ROUND(SUM(X28:X40),5)</f>
        <v>14587.4</v>
      </c>
      <c r="Y41" s="33"/>
      <c r="Z41" s="32">
        <f>ROUND(SUM(Z28:Z40),5)</f>
        <v>21881.040000000001</v>
      </c>
      <c r="AA41" s="33"/>
      <c r="AB41" s="32">
        <f>ROUND(SUM(AB28:AB40),5)</f>
        <v>14587.41</v>
      </c>
      <c r="AC41" s="33"/>
      <c r="AD41" s="32">
        <f>ROUND(SUM(AD28:AD40),5)</f>
        <v>14587.01</v>
      </c>
      <c r="AE41" s="33"/>
      <c r="AF41" s="32">
        <f>ROUND(SUM(AF28:AF40),5)</f>
        <v>14587.33</v>
      </c>
      <c r="AG41" s="33"/>
      <c r="AH41" s="32">
        <f>SUM(AH29:AH40)</f>
        <v>193253.45</v>
      </c>
      <c r="AI41" s="32">
        <f>SUM(AI29:AI40)</f>
        <v>247071.05</v>
      </c>
      <c r="AJ41" s="34">
        <f>+AI41-AH41</f>
        <v>53817.599999999977</v>
      </c>
    </row>
    <row r="42" spans="1:42" x14ac:dyDescent="0.25">
      <c r="A42" s="2"/>
      <c r="B42" s="2"/>
      <c r="C42" s="2"/>
      <c r="D42" s="2"/>
      <c r="E42" s="2"/>
      <c r="F42" s="15"/>
      <c r="G42" s="15" t="s">
        <v>46</v>
      </c>
      <c r="H42" s="15"/>
      <c r="I42" s="15"/>
      <c r="J42" s="16">
        <v>0</v>
      </c>
      <c r="K42" s="17"/>
      <c r="L42" s="16">
        <v>0</v>
      </c>
      <c r="M42" s="17"/>
      <c r="N42" s="16">
        <v>0</v>
      </c>
      <c r="O42" s="17"/>
      <c r="P42" s="16">
        <v>0</v>
      </c>
      <c r="Q42" s="17"/>
      <c r="R42" s="16">
        <v>0</v>
      </c>
      <c r="S42" s="17"/>
      <c r="T42" s="16">
        <v>0</v>
      </c>
      <c r="U42" s="17"/>
      <c r="V42" s="16">
        <v>0</v>
      </c>
      <c r="W42" s="17"/>
      <c r="X42" s="16">
        <v>0</v>
      </c>
      <c r="Y42" s="17"/>
      <c r="Z42" s="16">
        <v>0</v>
      </c>
      <c r="AA42" s="17"/>
      <c r="AB42" s="16">
        <v>0</v>
      </c>
      <c r="AC42" s="17"/>
      <c r="AD42" s="16">
        <v>0</v>
      </c>
      <c r="AE42" s="17"/>
      <c r="AF42" s="16">
        <v>0</v>
      </c>
      <c r="AG42" s="17"/>
      <c r="AH42" s="16">
        <v>0</v>
      </c>
      <c r="AI42" s="16">
        <f>AH42</f>
        <v>0</v>
      </c>
      <c r="AJ42" s="20">
        <v>0</v>
      </c>
    </row>
    <row r="43" spans="1:42" x14ac:dyDescent="0.25">
      <c r="A43" s="2"/>
      <c r="B43" s="2"/>
      <c r="C43" s="2"/>
      <c r="D43" s="2"/>
      <c r="E43" s="2"/>
      <c r="F43" s="15"/>
      <c r="G43" s="15" t="s">
        <v>47</v>
      </c>
      <c r="H43" s="15"/>
      <c r="I43" s="15"/>
      <c r="J43" s="16">
        <v>1660.08</v>
      </c>
      <c r="K43" s="17"/>
      <c r="L43" s="16">
        <v>2490.11</v>
      </c>
      <c r="M43" s="17"/>
      <c r="N43" s="16">
        <v>1660.08</v>
      </c>
      <c r="O43" s="17"/>
      <c r="P43" s="16">
        <v>1660.08</v>
      </c>
      <c r="Q43" s="17"/>
      <c r="R43" s="16">
        <v>1660.08</v>
      </c>
      <c r="S43" s="17"/>
      <c r="T43" s="16">
        <v>1660.08</v>
      </c>
      <c r="U43" s="17"/>
      <c r="V43" s="16">
        <v>1660.08</v>
      </c>
      <c r="W43" s="17"/>
      <c r="X43" s="16">
        <v>1660.08</v>
      </c>
      <c r="Y43" s="17"/>
      <c r="Z43" s="16">
        <v>2490.11</v>
      </c>
      <c r="AA43" s="17"/>
      <c r="AB43" s="16">
        <v>1660.08</v>
      </c>
      <c r="AC43" s="17"/>
      <c r="AD43" s="16">
        <v>1660.08</v>
      </c>
      <c r="AE43" s="17"/>
      <c r="AF43" s="16">
        <v>1660.06</v>
      </c>
      <c r="AG43" s="17"/>
      <c r="AH43" s="16">
        <v>21581</v>
      </c>
      <c r="AI43" s="16">
        <f>AH43</f>
        <v>21581</v>
      </c>
      <c r="AJ43" s="20">
        <f t="shared" ref="AJ43:AJ48" si="3">+AI43-AH43</f>
        <v>0</v>
      </c>
      <c r="AL43" s="96"/>
    </row>
    <row r="44" spans="1:42" x14ac:dyDescent="0.25">
      <c r="A44" s="2"/>
      <c r="B44" s="2"/>
      <c r="C44" s="2"/>
      <c r="D44" s="2"/>
      <c r="E44" s="2"/>
      <c r="F44" s="15"/>
      <c r="G44" s="15" t="s">
        <v>48</v>
      </c>
      <c r="H44" s="15"/>
      <c r="I44" s="15"/>
      <c r="J44" s="16">
        <v>3567.44</v>
      </c>
      <c r="K44" s="17"/>
      <c r="L44" s="16">
        <v>0</v>
      </c>
      <c r="M44" s="17"/>
      <c r="N44" s="16">
        <v>0</v>
      </c>
      <c r="O44" s="17"/>
      <c r="P44" s="16">
        <v>0</v>
      </c>
      <c r="Q44" s="17"/>
      <c r="R44" s="16">
        <v>0</v>
      </c>
      <c r="S44" s="17"/>
      <c r="T44" s="16">
        <v>0</v>
      </c>
      <c r="U44" s="17"/>
      <c r="V44" s="16">
        <v>0</v>
      </c>
      <c r="W44" s="17"/>
      <c r="X44" s="16">
        <v>1090.26</v>
      </c>
      <c r="Y44" s="17"/>
      <c r="Z44" s="16">
        <v>0</v>
      </c>
      <c r="AA44" s="17"/>
      <c r="AB44" s="16">
        <v>0</v>
      </c>
      <c r="AC44" s="17"/>
      <c r="AD44" s="16">
        <v>0</v>
      </c>
      <c r="AE44" s="17"/>
      <c r="AF44" s="16">
        <v>1610.3</v>
      </c>
      <c r="AG44" s="17"/>
      <c r="AH44" s="16">
        <v>3922.6</v>
      </c>
      <c r="AI44" s="16">
        <v>8000</v>
      </c>
      <c r="AJ44" s="20">
        <f t="shared" si="3"/>
        <v>4077.4</v>
      </c>
    </row>
    <row r="45" spans="1:42" x14ac:dyDescent="0.25">
      <c r="A45" s="2"/>
      <c r="B45" s="2"/>
      <c r="C45" s="2"/>
      <c r="D45" s="2"/>
      <c r="E45" s="2"/>
      <c r="F45" s="15"/>
      <c r="G45" s="15" t="s">
        <v>49</v>
      </c>
      <c r="H45" s="15"/>
      <c r="I45" s="15"/>
      <c r="J45" s="16">
        <v>2029.98</v>
      </c>
      <c r="K45" s="17"/>
      <c r="L45" s="16">
        <v>2881.37</v>
      </c>
      <c r="M45" s="17"/>
      <c r="N45" s="16">
        <v>2029.98</v>
      </c>
      <c r="O45" s="17"/>
      <c r="P45" s="16">
        <v>2029.98</v>
      </c>
      <c r="Q45" s="17"/>
      <c r="R45" s="16">
        <v>2029.98</v>
      </c>
      <c r="S45" s="17"/>
      <c r="T45" s="16">
        <v>2454.8000000000002</v>
      </c>
      <c r="U45" s="17"/>
      <c r="V45" s="16">
        <v>3398.32</v>
      </c>
      <c r="W45" s="17"/>
      <c r="X45" s="16">
        <v>3435.45</v>
      </c>
      <c r="Y45" s="17"/>
      <c r="Z45" s="16">
        <v>5346.79</v>
      </c>
      <c r="AA45" s="17"/>
      <c r="AB45" s="16">
        <v>3486.44</v>
      </c>
      <c r="AC45" s="17"/>
      <c r="AD45" s="16">
        <v>3435.45</v>
      </c>
      <c r="AE45" s="17"/>
      <c r="AF45" s="16">
        <v>3435.45</v>
      </c>
      <c r="AG45" s="17"/>
      <c r="AH45" s="16">
        <v>45048.08</v>
      </c>
      <c r="AI45" s="16">
        <v>45356</v>
      </c>
      <c r="AJ45" s="20">
        <f t="shared" si="3"/>
        <v>307.91999999999825</v>
      </c>
    </row>
    <row r="46" spans="1:42" x14ac:dyDescent="0.25">
      <c r="A46" s="2"/>
      <c r="B46" s="2"/>
      <c r="C46" s="2"/>
      <c r="D46" s="2"/>
      <c r="E46" s="2"/>
      <c r="F46" s="15"/>
      <c r="G46" s="15" t="s">
        <v>50</v>
      </c>
      <c r="H46" s="15"/>
      <c r="I46" s="15"/>
      <c r="J46" s="16">
        <v>429.18</v>
      </c>
      <c r="K46" s="17"/>
      <c r="L46" s="16">
        <v>807.37</v>
      </c>
      <c r="M46" s="17"/>
      <c r="N46" s="16">
        <v>429.18</v>
      </c>
      <c r="O46" s="17"/>
      <c r="P46" s="16">
        <v>429.18</v>
      </c>
      <c r="Q46" s="17"/>
      <c r="R46" s="16">
        <v>429.18</v>
      </c>
      <c r="S46" s="17"/>
      <c r="T46" s="16">
        <v>424.36</v>
      </c>
      <c r="U46" s="17"/>
      <c r="V46" s="16">
        <v>424.36</v>
      </c>
      <c r="W46" s="17"/>
      <c r="X46" s="16">
        <v>387.23</v>
      </c>
      <c r="Y46" s="17"/>
      <c r="Z46" s="16">
        <v>387.23</v>
      </c>
      <c r="AA46" s="17"/>
      <c r="AB46" s="16">
        <v>336.24</v>
      </c>
      <c r="AC46" s="17"/>
      <c r="AD46" s="16">
        <v>387.23</v>
      </c>
      <c r="AE46" s="17"/>
      <c r="AF46" s="16">
        <v>387.23</v>
      </c>
      <c r="AG46" s="17"/>
      <c r="AH46" s="16">
        <v>4646.76</v>
      </c>
      <c r="AI46" s="16">
        <v>5000</v>
      </c>
      <c r="AJ46" s="20">
        <f t="shared" si="3"/>
        <v>353.23999999999978</v>
      </c>
    </row>
    <row r="47" spans="1:42" ht="15.75" thickBot="1" x14ac:dyDescent="0.3">
      <c r="A47" s="2"/>
      <c r="B47" s="2"/>
      <c r="C47" s="2"/>
      <c r="D47" s="2"/>
      <c r="E47" s="2"/>
      <c r="F47" s="35"/>
      <c r="G47" s="35" t="s">
        <v>51</v>
      </c>
      <c r="H47" s="227"/>
      <c r="I47" s="228"/>
      <c r="J47" s="36">
        <v>0</v>
      </c>
      <c r="K47" s="37"/>
      <c r="L47" s="36">
        <v>225</v>
      </c>
      <c r="M47" s="37"/>
      <c r="N47" s="36">
        <v>0</v>
      </c>
      <c r="O47" s="37"/>
      <c r="P47" s="36">
        <v>0</v>
      </c>
      <c r="Q47" s="37"/>
      <c r="R47" s="36">
        <v>0</v>
      </c>
      <c r="S47" s="37"/>
      <c r="T47" s="36">
        <v>0</v>
      </c>
      <c r="U47" s="37"/>
      <c r="V47" s="36">
        <v>0</v>
      </c>
      <c r="W47" s="37"/>
      <c r="X47" s="36">
        <v>775</v>
      </c>
      <c r="Y47" s="37"/>
      <c r="Z47" s="36">
        <v>0</v>
      </c>
      <c r="AA47" s="37"/>
      <c r="AB47" s="36">
        <v>0</v>
      </c>
      <c r="AC47" s="37"/>
      <c r="AD47" s="36">
        <v>0</v>
      </c>
      <c r="AE47" s="37"/>
      <c r="AF47" s="36">
        <v>0</v>
      </c>
      <c r="AG47" s="37"/>
      <c r="AH47" s="36">
        <v>3000</v>
      </c>
      <c r="AI47" s="36">
        <v>3000</v>
      </c>
      <c r="AJ47" s="38">
        <f t="shared" si="3"/>
        <v>0</v>
      </c>
    </row>
    <row r="48" spans="1:42" x14ac:dyDescent="0.25">
      <c r="A48" s="2"/>
      <c r="B48" s="2"/>
      <c r="C48" s="2"/>
      <c r="D48" s="2"/>
      <c r="E48" s="2"/>
      <c r="F48" s="31" t="s">
        <v>52</v>
      </c>
      <c r="G48" s="225"/>
      <c r="H48" s="232"/>
      <c r="I48" s="226"/>
      <c r="J48" s="32">
        <f>ROUND(J27+SUM(J41:J47),5)</f>
        <v>22904.68</v>
      </c>
      <c r="K48" s="33"/>
      <c r="L48" s="32">
        <f>ROUND(L27+SUM(L41:L47),5)</f>
        <v>27176.5</v>
      </c>
      <c r="M48" s="33"/>
      <c r="N48" s="32">
        <f>ROUND(N27+SUM(N41:N47),5)</f>
        <v>19213.009999999998</v>
      </c>
      <c r="O48" s="33"/>
      <c r="P48" s="32">
        <f>ROUND(P27+SUM(P41:P47),5)</f>
        <v>14946.86</v>
      </c>
      <c r="Q48" s="33"/>
      <c r="R48" s="32">
        <f>ROUND(R27+SUM(R41:R47),5)</f>
        <v>15358.11</v>
      </c>
      <c r="S48" s="33"/>
      <c r="T48" s="32">
        <f>ROUND(T27+SUM(T41:T47),5)</f>
        <v>15676.01</v>
      </c>
      <c r="U48" s="33"/>
      <c r="V48" s="32">
        <f>ROUND(V27+SUM(V41:V47),5)</f>
        <v>20070.16</v>
      </c>
      <c r="W48" s="33"/>
      <c r="X48" s="32">
        <f>ROUND(X27+SUM(X41:X47),5)</f>
        <v>21935.42</v>
      </c>
      <c r="Y48" s="33"/>
      <c r="Z48" s="32">
        <f>ROUND(Z27+SUM(Z41:Z47),5)</f>
        <v>30105.17</v>
      </c>
      <c r="AA48" s="33"/>
      <c r="AB48" s="32">
        <f>ROUND(AB27+SUM(AB41:AB47),5)</f>
        <v>20070.169999999998</v>
      </c>
      <c r="AC48" s="33"/>
      <c r="AD48" s="32">
        <f>ROUND(AD27+SUM(AD41:AD47),5)</f>
        <v>20069.77</v>
      </c>
      <c r="AE48" s="33"/>
      <c r="AF48" s="32">
        <f>ROUND(AF27+SUM(AF41:AF47),5)</f>
        <v>21680.37</v>
      </c>
      <c r="AG48" s="33"/>
      <c r="AH48" s="32">
        <f>SUM(AH43:AH47)</f>
        <v>78198.439999999988</v>
      </c>
      <c r="AI48" s="32">
        <f>SUM(AI43:AI47)</f>
        <v>82937</v>
      </c>
      <c r="AJ48" s="34">
        <f t="shared" si="3"/>
        <v>4738.5600000000122</v>
      </c>
    </row>
    <row r="49" spans="1:40" x14ac:dyDescent="0.25">
      <c r="A49" s="2"/>
      <c r="B49" s="2"/>
      <c r="C49" s="2"/>
      <c r="D49" s="2"/>
      <c r="E49" s="2"/>
      <c r="F49" s="26" t="s">
        <v>53</v>
      </c>
      <c r="G49" s="26"/>
      <c r="H49" s="26"/>
      <c r="I49" s="26"/>
      <c r="J49" s="9"/>
      <c r="K49" s="27"/>
      <c r="L49" s="9"/>
      <c r="M49" s="27"/>
      <c r="N49" s="9"/>
      <c r="O49" s="27"/>
      <c r="P49" s="9"/>
      <c r="Q49" s="27"/>
      <c r="R49" s="9"/>
      <c r="S49" s="27"/>
      <c r="T49" s="9"/>
      <c r="U49" s="27"/>
      <c r="V49" s="9"/>
      <c r="W49" s="27"/>
      <c r="X49" s="9"/>
      <c r="Y49" s="27"/>
      <c r="Z49" s="9"/>
      <c r="AA49" s="27"/>
      <c r="AB49" s="9"/>
      <c r="AC49" s="27"/>
      <c r="AD49" s="9"/>
      <c r="AE49" s="27"/>
      <c r="AF49" s="9"/>
      <c r="AG49" s="27"/>
      <c r="AH49" s="9"/>
      <c r="AI49" s="9"/>
      <c r="AJ49" s="29"/>
    </row>
    <row r="50" spans="1:40" x14ac:dyDescent="0.25">
      <c r="A50" s="2"/>
      <c r="B50" s="2"/>
      <c r="C50" s="2"/>
      <c r="D50" s="2"/>
      <c r="E50" s="2"/>
      <c r="F50" s="15"/>
      <c r="G50" s="15" t="s">
        <v>54</v>
      </c>
      <c r="H50" s="15"/>
      <c r="I50" s="15"/>
      <c r="J50" s="16">
        <v>0</v>
      </c>
      <c r="K50" s="17"/>
      <c r="L50" s="16">
        <v>0</v>
      </c>
      <c r="M50" s="17"/>
      <c r="N50" s="16">
        <v>0</v>
      </c>
      <c r="O50" s="17"/>
      <c r="P50" s="16">
        <v>0</v>
      </c>
      <c r="Q50" s="17"/>
      <c r="R50" s="16">
        <v>0</v>
      </c>
      <c r="S50" s="17"/>
      <c r="T50" s="16">
        <v>0</v>
      </c>
      <c r="U50" s="17"/>
      <c r="V50" s="16">
        <v>0</v>
      </c>
      <c r="W50" s="17"/>
      <c r="X50" s="16">
        <v>0</v>
      </c>
      <c r="Y50" s="17"/>
      <c r="Z50" s="16">
        <v>0</v>
      </c>
      <c r="AA50" s="17"/>
      <c r="AB50" s="16">
        <v>0</v>
      </c>
      <c r="AC50" s="17"/>
      <c r="AD50" s="16">
        <v>0</v>
      </c>
      <c r="AE50" s="17"/>
      <c r="AF50" s="16">
        <v>30000</v>
      </c>
      <c r="AG50" s="17"/>
      <c r="AH50" s="16">
        <v>0</v>
      </c>
      <c r="AI50" s="16">
        <v>0</v>
      </c>
      <c r="AJ50" s="20">
        <f>+AI50-AH50</f>
        <v>0</v>
      </c>
    </row>
    <row r="51" spans="1:40" ht="15.75" thickBot="1" x14ac:dyDescent="0.3">
      <c r="A51" s="2"/>
      <c r="B51" s="2"/>
      <c r="C51" s="2"/>
      <c r="D51" s="2"/>
      <c r="E51" s="2"/>
      <c r="F51" s="35"/>
      <c r="G51" s="35" t="s">
        <v>55</v>
      </c>
      <c r="H51" s="35"/>
      <c r="I51" s="35"/>
      <c r="J51" s="36">
        <v>0</v>
      </c>
      <c r="K51" s="37"/>
      <c r="L51" s="36">
        <v>0</v>
      </c>
      <c r="M51" s="37"/>
      <c r="N51" s="36">
        <v>0</v>
      </c>
      <c r="O51" s="37"/>
      <c r="P51" s="36">
        <v>0</v>
      </c>
      <c r="Q51" s="37"/>
      <c r="R51" s="36">
        <v>0</v>
      </c>
      <c r="S51" s="37"/>
      <c r="T51" s="36">
        <v>0</v>
      </c>
      <c r="U51" s="37"/>
      <c r="V51" s="36">
        <v>0</v>
      </c>
      <c r="W51" s="37"/>
      <c r="X51" s="36">
        <v>0</v>
      </c>
      <c r="Y51" s="37"/>
      <c r="Z51" s="36">
        <v>0</v>
      </c>
      <c r="AA51" s="37"/>
      <c r="AB51" s="36">
        <v>0</v>
      </c>
      <c r="AC51" s="37"/>
      <c r="AD51" s="36">
        <v>0</v>
      </c>
      <c r="AE51" s="37"/>
      <c r="AF51" s="36">
        <v>10000</v>
      </c>
      <c r="AG51" s="37"/>
      <c r="AH51" s="36">
        <v>0</v>
      </c>
      <c r="AI51" s="36">
        <v>0</v>
      </c>
      <c r="AJ51" s="38">
        <f>+AI51-AH51</f>
        <v>0</v>
      </c>
    </row>
    <row r="52" spans="1:40" x14ac:dyDescent="0.25">
      <c r="A52" s="2"/>
      <c r="B52" s="2"/>
      <c r="C52" s="2"/>
      <c r="D52" s="2"/>
      <c r="E52" s="2"/>
      <c r="F52" s="31" t="s">
        <v>56</v>
      </c>
      <c r="G52" s="31"/>
      <c r="H52" s="31"/>
      <c r="I52" s="31"/>
      <c r="J52" s="32">
        <f>ROUND(SUM(J49:J51),5)</f>
        <v>0</v>
      </c>
      <c r="K52" s="33"/>
      <c r="L52" s="32">
        <f>ROUND(SUM(L49:L51),5)</f>
        <v>0</v>
      </c>
      <c r="M52" s="33"/>
      <c r="N52" s="32">
        <f>ROUND(SUM(N49:N51),5)</f>
        <v>0</v>
      </c>
      <c r="O52" s="33"/>
      <c r="P52" s="32">
        <f>ROUND(SUM(P49:P51),5)</f>
        <v>0</v>
      </c>
      <c r="Q52" s="33"/>
      <c r="R52" s="32">
        <f>ROUND(SUM(R49:R51),5)</f>
        <v>0</v>
      </c>
      <c r="S52" s="33"/>
      <c r="T52" s="32">
        <f>ROUND(SUM(T49:T51),5)</f>
        <v>0</v>
      </c>
      <c r="U52" s="33"/>
      <c r="V52" s="32">
        <f>ROUND(SUM(V49:V51),5)</f>
        <v>0</v>
      </c>
      <c r="W52" s="33"/>
      <c r="X52" s="32">
        <f>ROUND(SUM(X49:X51),5)</f>
        <v>0</v>
      </c>
      <c r="Y52" s="33"/>
      <c r="Z52" s="32">
        <f>ROUND(SUM(Z49:Z51),5)</f>
        <v>0</v>
      </c>
      <c r="AA52" s="33"/>
      <c r="AB52" s="32">
        <f>ROUND(SUM(AB49:AB51),5)</f>
        <v>0</v>
      </c>
      <c r="AC52" s="33"/>
      <c r="AD52" s="32">
        <f>ROUND(SUM(AD49:AD51),5)</f>
        <v>0</v>
      </c>
      <c r="AE52" s="33"/>
      <c r="AF52" s="32">
        <f>ROUND(SUM(AF49:AF51),5)</f>
        <v>40000</v>
      </c>
      <c r="AG52" s="33"/>
      <c r="AH52" s="32">
        <v>0</v>
      </c>
      <c r="AI52" s="32">
        <v>0</v>
      </c>
      <c r="AJ52" s="34">
        <f>+AI52-AH52</f>
        <v>0</v>
      </c>
    </row>
    <row r="53" spans="1:40" x14ac:dyDescent="0.25">
      <c r="A53" s="2"/>
      <c r="B53" s="2"/>
      <c r="C53" s="2"/>
      <c r="D53" s="2"/>
      <c r="E53" s="2"/>
      <c r="F53" s="26" t="s">
        <v>57</v>
      </c>
      <c r="G53" s="26"/>
      <c r="H53" s="26"/>
      <c r="I53" s="26"/>
      <c r="J53" s="9"/>
      <c r="K53" s="27"/>
      <c r="L53" s="9"/>
      <c r="M53" s="27"/>
      <c r="N53" s="9"/>
      <c r="O53" s="27"/>
      <c r="P53" s="9"/>
      <c r="Q53" s="27"/>
      <c r="R53" s="9"/>
      <c r="S53" s="27"/>
      <c r="T53" s="9"/>
      <c r="U53" s="27"/>
      <c r="V53" s="9"/>
      <c r="W53" s="27"/>
      <c r="X53" s="9"/>
      <c r="Y53" s="27"/>
      <c r="Z53" s="9"/>
      <c r="AA53" s="27"/>
      <c r="AB53" s="9"/>
      <c r="AC53" s="27"/>
      <c r="AD53" s="9"/>
      <c r="AE53" s="27"/>
      <c r="AF53" s="9"/>
      <c r="AG53" s="27"/>
      <c r="AH53" s="9"/>
      <c r="AI53" s="9"/>
      <c r="AJ53" s="30"/>
    </row>
    <row r="54" spans="1:40" x14ac:dyDescent="0.25">
      <c r="A54" s="2"/>
      <c r="B54" s="2"/>
      <c r="C54" s="2"/>
      <c r="D54" s="2"/>
      <c r="E54" s="2"/>
      <c r="F54" s="15"/>
      <c r="G54" s="15" t="s">
        <v>58</v>
      </c>
      <c r="H54" s="15"/>
      <c r="I54" s="15"/>
      <c r="J54" s="16">
        <v>503</v>
      </c>
      <c r="K54" s="17"/>
      <c r="L54" s="16">
        <v>0</v>
      </c>
      <c r="M54" s="17"/>
      <c r="N54" s="16">
        <v>0</v>
      </c>
      <c r="O54" s="17"/>
      <c r="P54" s="16">
        <v>0</v>
      </c>
      <c r="Q54" s="17"/>
      <c r="R54" s="16">
        <v>0</v>
      </c>
      <c r="S54" s="17"/>
      <c r="T54" s="16">
        <v>47</v>
      </c>
      <c r="U54" s="17"/>
      <c r="V54" s="16">
        <v>0</v>
      </c>
      <c r="W54" s="17"/>
      <c r="X54" s="16">
        <v>0</v>
      </c>
      <c r="Y54" s="17"/>
      <c r="Z54" s="16">
        <v>0</v>
      </c>
      <c r="AA54" s="17"/>
      <c r="AB54" s="16">
        <v>0</v>
      </c>
      <c r="AC54" s="17"/>
      <c r="AD54" s="16">
        <v>0</v>
      </c>
      <c r="AE54" s="17"/>
      <c r="AF54" s="16">
        <v>0</v>
      </c>
      <c r="AG54" s="17"/>
      <c r="AH54" s="16">
        <v>750</v>
      </c>
      <c r="AI54" s="16">
        <v>1500</v>
      </c>
      <c r="AJ54" s="20">
        <f t="shared" ref="AJ54:AJ70" si="4">+AI54-AH54</f>
        <v>750</v>
      </c>
    </row>
    <row r="55" spans="1:40" x14ac:dyDescent="0.25">
      <c r="A55" s="2"/>
      <c r="B55" s="2"/>
      <c r="C55" s="2"/>
      <c r="D55" s="2"/>
      <c r="E55" s="2"/>
      <c r="F55" s="15"/>
      <c r="G55" s="15" t="s">
        <v>59</v>
      </c>
      <c r="H55" s="15"/>
      <c r="I55" s="15"/>
      <c r="J55" s="16">
        <v>0</v>
      </c>
      <c r="K55" s="17"/>
      <c r="L55" s="16">
        <v>0</v>
      </c>
      <c r="M55" s="17"/>
      <c r="N55" s="16">
        <v>0</v>
      </c>
      <c r="O55" s="17"/>
      <c r="P55" s="16">
        <v>0</v>
      </c>
      <c r="Q55" s="17"/>
      <c r="R55" s="16">
        <v>0</v>
      </c>
      <c r="S55" s="17"/>
      <c r="T55" s="16">
        <v>4500</v>
      </c>
      <c r="U55" s="17"/>
      <c r="V55" s="16">
        <v>0</v>
      </c>
      <c r="W55" s="17"/>
      <c r="X55" s="16">
        <v>0</v>
      </c>
      <c r="Y55" s="17"/>
      <c r="Z55" s="16">
        <v>0</v>
      </c>
      <c r="AA55" s="17"/>
      <c r="AB55" s="16">
        <v>0</v>
      </c>
      <c r="AC55" s="17"/>
      <c r="AD55" s="16">
        <v>0</v>
      </c>
      <c r="AE55" s="17"/>
      <c r="AF55" s="16">
        <v>0</v>
      </c>
      <c r="AG55" s="17"/>
      <c r="AH55" s="16">
        <v>5000</v>
      </c>
      <c r="AI55" s="16">
        <v>5500</v>
      </c>
      <c r="AJ55" s="20">
        <f t="shared" si="4"/>
        <v>500</v>
      </c>
    </row>
    <row r="56" spans="1:40" x14ac:dyDescent="0.25">
      <c r="A56" s="2"/>
      <c r="B56" s="2"/>
      <c r="C56" s="2"/>
      <c r="D56" s="2"/>
      <c r="E56" s="2"/>
      <c r="F56" s="15"/>
      <c r="G56" s="15" t="s">
        <v>60</v>
      </c>
      <c r="H56" s="222"/>
      <c r="I56" s="224"/>
      <c r="J56" s="16">
        <v>10179.65</v>
      </c>
      <c r="K56" s="17"/>
      <c r="L56" s="16">
        <v>0</v>
      </c>
      <c r="M56" s="17"/>
      <c r="N56" s="16">
        <v>0</v>
      </c>
      <c r="O56" s="17"/>
      <c r="P56" s="16">
        <v>0</v>
      </c>
      <c r="Q56" s="17"/>
      <c r="R56" s="16">
        <v>0</v>
      </c>
      <c r="S56" s="17"/>
      <c r="T56" s="16">
        <v>0</v>
      </c>
      <c r="U56" s="17"/>
      <c r="V56" s="16">
        <v>0</v>
      </c>
      <c r="W56" s="17"/>
      <c r="X56" s="16">
        <v>0</v>
      </c>
      <c r="Y56" s="17"/>
      <c r="Z56" s="16">
        <v>0</v>
      </c>
      <c r="AA56" s="17"/>
      <c r="AB56" s="16">
        <v>0</v>
      </c>
      <c r="AC56" s="17"/>
      <c r="AD56" s="16">
        <v>0</v>
      </c>
      <c r="AE56" s="17"/>
      <c r="AF56" s="16">
        <v>100.35</v>
      </c>
      <c r="AG56" s="17"/>
      <c r="AH56" s="16">
        <v>11352.48</v>
      </c>
      <c r="AI56" s="16">
        <v>13000</v>
      </c>
      <c r="AJ56" s="20">
        <f t="shared" si="4"/>
        <v>1647.5200000000004</v>
      </c>
    </row>
    <row r="57" spans="1:40" x14ac:dyDescent="0.25">
      <c r="A57" s="2"/>
      <c r="B57" s="2"/>
      <c r="C57" s="2"/>
      <c r="D57" s="2"/>
      <c r="E57" s="2"/>
      <c r="F57" s="15"/>
      <c r="G57" s="15" t="s">
        <v>61</v>
      </c>
      <c r="H57" s="15"/>
      <c r="I57" s="15"/>
      <c r="J57" s="16"/>
      <c r="K57" s="17"/>
      <c r="L57" s="16"/>
      <c r="M57" s="17"/>
      <c r="N57" s="16"/>
      <c r="O57" s="17"/>
      <c r="P57" s="16"/>
      <c r="Q57" s="17"/>
      <c r="R57" s="16"/>
      <c r="S57" s="17"/>
      <c r="T57" s="16"/>
      <c r="U57" s="17"/>
      <c r="V57" s="16"/>
      <c r="W57" s="17"/>
      <c r="X57" s="16"/>
      <c r="Y57" s="17"/>
      <c r="Z57" s="16"/>
      <c r="AA57" s="17"/>
      <c r="AB57" s="16"/>
      <c r="AC57" s="17"/>
      <c r="AD57" s="16"/>
      <c r="AE57" s="17"/>
      <c r="AF57" s="16"/>
      <c r="AG57" s="17"/>
      <c r="AH57" s="16">
        <v>0</v>
      </c>
      <c r="AI57" s="16">
        <f>AH57</f>
        <v>0</v>
      </c>
      <c r="AJ57" s="20">
        <f t="shared" si="4"/>
        <v>0</v>
      </c>
    </row>
    <row r="58" spans="1:40" x14ac:dyDescent="0.25">
      <c r="A58" s="2"/>
      <c r="B58" s="2"/>
      <c r="C58" s="2"/>
      <c r="D58" s="2"/>
      <c r="E58" s="2"/>
      <c r="F58" s="15"/>
      <c r="G58" s="15"/>
      <c r="H58" s="15" t="s">
        <v>62</v>
      </c>
      <c r="I58" s="15"/>
      <c r="J58" s="16">
        <v>0</v>
      </c>
      <c r="K58" s="17"/>
      <c r="L58" s="16">
        <v>0</v>
      </c>
      <c r="M58" s="17"/>
      <c r="N58" s="16">
        <v>0</v>
      </c>
      <c r="O58" s="17"/>
      <c r="P58" s="16">
        <v>0</v>
      </c>
      <c r="Q58" s="17"/>
      <c r="R58" s="16">
        <v>0</v>
      </c>
      <c r="S58" s="17"/>
      <c r="T58" s="16">
        <v>0</v>
      </c>
      <c r="U58" s="17"/>
      <c r="V58" s="16">
        <v>0</v>
      </c>
      <c r="W58" s="17"/>
      <c r="X58" s="16">
        <v>0</v>
      </c>
      <c r="Y58" s="17"/>
      <c r="Z58" s="16">
        <v>0</v>
      </c>
      <c r="AA58" s="17"/>
      <c r="AB58" s="16">
        <v>0</v>
      </c>
      <c r="AC58" s="17"/>
      <c r="AD58" s="16">
        <v>0</v>
      </c>
      <c r="AE58" s="17"/>
      <c r="AF58" s="16">
        <v>0</v>
      </c>
      <c r="AG58" s="17"/>
      <c r="AH58" s="16">
        <v>0</v>
      </c>
      <c r="AI58" s="16">
        <f>AH58</f>
        <v>0</v>
      </c>
      <c r="AJ58" s="20">
        <f t="shared" si="4"/>
        <v>0</v>
      </c>
    </row>
    <row r="59" spans="1:40" x14ac:dyDescent="0.25">
      <c r="A59" s="2"/>
      <c r="B59" s="2"/>
      <c r="C59" s="2"/>
      <c r="D59" s="2"/>
      <c r="E59" s="2"/>
      <c r="F59" s="15"/>
      <c r="G59" s="15"/>
      <c r="H59" s="15" t="s">
        <v>63</v>
      </c>
      <c r="I59" s="15"/>
      <c r="J59" s="16">
        <v>730</v>
      </c>
      <c r="K59" s="17"/>
      <c r="L59" s="16">
        <v>730</v>
      </c>
      <c r="M59" s="17"/>
      <c r="N59" s="16">
        <v>865</v>
      </c>
      <c r="O59" s="17"/>
      <c r="P59" s="16">
        <v>865</v>
      </c>
      <c r="Q59" s="17"/>
      <c r="R59" s="16">
        <v>865</v>
      </c>
      <c r="S59" s="17"/>
      <c r="T59" s="16">
        <v>865</v>
      </c>
      <c r="U59" s="17"/>
      <c r="V59" s="16">
        <v>865</v>
      </c>
      <c r="W59" s="17"/>
      <c r="X59" s="16">
        <v>865</v>
      </c>
      <c r="Y59" s="17"/>
      <c r="Z59" s="16">
        <v>865</v>
      </c>
      <c r="AA59" s="17"/>
      <c r="AB59" s="16">
        <v>865</v>
      </c>
      <c r="AC59" s="17"/>
      <c r="AD59" s="16">
        <v>865</v>
      </c>
      <c r="AE59" s="17"/>
      <c r="AF59" s="16">
        <v>400</v>
      </c>
      <c r="AG59" s="17"/>
      <c r="AH59" s="16">
        <v>10380</v>
      </c>
      <c r="AI59" s="16">
        <v>10380</v>
      </c>
      <c r="AJ59" s="20">
        <f t="shared" si="4"/>
        <v>0</v>
      </c>
    </row>
    <row r="60" spans="1:40" x14ac:dyDescent="0.25">
      <c r="A60" s="2"/>
      <c r="B60" s="2"/>
      <c r="C60" s="2"/>
      <c r="D60" s="2"/>
      <c r="E60" s="2"/>
      <c r="F60" s="15"/>
      <c r="G60" s="15"/>
      <c r="H60" s="15" t="s">
        <v>64</v>
      </c>
      <c r="I60" s="15"/>
      <c r="J60" s="16">
        <v>1528.03</v>
      </c>
      <c r="K60" s="17"/>
      <c r="L60" s="16">
        <v>0</v>
      </c>
      <c r="M60" s="17"/>
      <c r="N60" s="16">
        <v>0</v>
      </c>
      <c r="O60" s="17"/>
      <c r="P60" s="16">
        <v>0</v>
      </c>
      <c r="Q60" s="17"/>
      <c r="R60" s="16">
        <v>0</v>
      </c>
      <c r="S60" s="17"/>
      <c r="T60" s="16">
        <v>0</v>
      </c>
      <c r="U60" s="17"/>
      <c r="V60" s="16">
        <v>0</v>
      </c>
      <c r="W60" s="17"/>
      <c r="X60" s="16">
        <v>996.19</v>
      </c>
      <c r="Y60" s="17"/>
      <c r="Z60" s="16">
        <v>0</v>
      </c>
      <c r="AA60" s="17"/>
      <c r="AB60" s="16">
        <v>0</v>
      </c>
      <c r="AC60" s="17"/>
      <c r="AD60" s="16">
        <v>0</v>
      </c>
      <c r="AE60" s="17"/>
      <c r="AF60" s="16">
        <v>475.78</v>
      </c>
      <c r="AG60" s="17"/>
      <c r="AH60" s="16">
        <v>3000</v>
      </c>
      <c r="AI60" s="16">
        <f>AH60</f>
        <v>3000</v>
      </c>
      <c r="AJ60" s="20">
        <f t="shared" si="4"/>
        <v>0</v>
      </c>
    </row>
    <row r="61" spans="1:40" ht="15.75" thickBot="1" x14ac:dyDescent="0.3">
      <c r="A61" s="2"/>
      <c r="B61" s="2"/>
      <c r="C61" s="2"/>
      <c r="D61" s="2"/>
      <c r="E61" s="2"/>
      <c r="F61" s="35"/>
      <c r="G61" s="35"/>
      <c r="H61" s="35" t="s">
        <v>65</v>
      </c>
      <c r="I61" s="35"/>
      <c r="J61" s="36">
        <v>0</v>
      </c>
      <c r="K61" s="37"/>
      <c r="L61" s="36">
        <v>0</v>
      </c>
      <c r="M61" s="37"/>
      <c r="N61" s="36">
        <v>0</v>
      </c>
      <c r="O61" s="37"/>
      <c r="P61" s="36">
        <v>0</v>
      </c>
      <c r="Q61" s="37"/>
      <c r="R61" s="36">
        <v>0</v>
      </c>
      <c r="S61" s="37"/>
      <c r="T61" s="36">
        <v>0</v>
      </c>
      <c r="U61" s="37"/>
      <c r="V61" s="36"/>
      <c r="W61" s="37"/>
      <c r="X61" s="36"/>
      <c r="Y61" s="37"/>
      <c r="Z61" s="36"/>
      <c r="AA61" s="37"/>
      <c r="AB61" s="36"/>
      <c r="AC61" s="37"/>
      <c r="AD61" s="36"/>
      <c r="AE61" s="37"/>
      <c r="AF61" s="36"/>
      <c r="AG61" s="37"/>
      <c r="AH61" s="36">
        <v>0</v>
      </c>
      <c r="AI61" s="36">
        <f>AH61</f>
        <v>0</v>
      </c>
      <c r="AJ61" s="38">
        <f t="shared" si="4"/>
        <v>0</v>
      </c>
    </row>
    <row r="62" spans="1:40" x14ac:dyDescent="0.25">
      <c r="A62" s="2"/>
      <c r="B62" s="2"/>
      <c r="C62" s="2"/>
      <c r="D62" s="2"/>
      <c r="E62" s="2"/>
      <c r="F62" s="31"/>
      <c r="G62" s="31" t="s">
        <v>66</v>
      </c>
      <c r="H62" s="31"/>
      <c r="I62" s="31"/>
      <c r="J62" s="32">
        <f>ROUND(SUM(J57:J61),5)</f>
        <v>2258.0300000000002</v>
      </c>
      <c r="K62" s="33"/>
      <c r="L62" s="32">
        <f>ROUND(SUM(L57:L61),5)</f>
        <v>730</v>
      </c>
      <c r="M62" s="33"/>
      <c r="N62" s="32">
        <f>ROUND(SUM(N57:N61),5)</f>
        <v>865</v>
      </c>
      <c r="O62" s="33"/>
      <c r="P62" s="32">
        <f>ROUND(SUM(P57:P61),5)</f>
        <v>865</v>
      </c>
      <c r="Q62" s="33"/>
      <c r="R62" s="32">
        <f>ROUND(SUM(R57:R61),5)</f>
        <v>865</v>
      </c>
      <c r="S62" s="33"/>
      <c r="T62" s="32">
        <f>ROUND(SUM(T57:T61),5)</f>
        <v>865</v>
      </c>
      <c r="U62" s="33"/>
      <c r="V62" s="32">
        <f>ROUND(SUM(V57:V61),5)</f>
        <v>865</v>
      </c>
      <c r="W62" s="33"/>
      <c r="X62" s="32">
        <f>ROUND(SUM(X57:X61),5)</f>
        <v>1861.19</v>
      </c>
      <c r="Y62" s="33"/>
      <c r="Z62" s="32">
        <f>ROUND(SUM(Z57:Z61),5)</f>
        <v>865</v>
      </c>
      <c r="AA62" s="33"/>
      <c r="AB62" s="32">
        <f>ROUND(SUM(AB57:AB61),5)</f>
        <v>865</v>
      </c>
      <c r="AC62" s="33"/>
      <c r="AD62" s="32">
        <f>ROUND(SUM(AD57:AD61),5)</f>
        <v>865</v>
      </c>
      <c r="AE62" s="33"/>
      <c r="AF62" s="32">
        <f>ROUND(SUM(AF57:AF61),5)</f>
        <v>875.78</v>
      </c>
      <c r="AG62" s="33"/>
      <c r="AH62" s="32">
        <f>SUM(AH54:AH61)</f>
        <v>30482.48</v>
      </c>
      <c r="AI62" s="32">
        <f>SUM(AI54:AI61)</f>
        <v>33380</v>
      </c>
      <c r="AJ62" s="34">
        <f t="shared" si="4"/>
        <v>2897.5200000000004</v>
      </c>
    </row>
    <row r="63" spans="1:40" x14ac:dyDescent="0.25">
      <c r="A63" s="2"/>
      <c r="B63" s="2"/>
      <c r="C63" s="2"/>
      <c r="D63" s="2"/>
      <c r="E63" s="2"/>
      <c r="F63" s="15"/>
      <c r="G63" s="222" t="s">
        <v>67</v>
      </c>
      <c r="H63" s="526"/>
      <c r="I63" s="229"/>
      <c r="J63" s="16">
        <v>108.33</v>
      </c>
      <c r="K63" s="17"/>
      <c r="L63" s="16">
        <v>108.33</v>
      </c>
      <c r="M63" s="17"/>
      <c r="N63" s="16">
        <v>108.33</v>
      </c>
      <c r="O63" s="17"/>
      <c r="P63" s="16">
        <v>108.33</v>
      </c>
      <c r="Q63" s="17"/>
      <c r="R63" s="16">
        <v>108.33</v>
      </c>
      <c r="S63" s="17"/>
      <c r="T63" s="16">
        <v>108.33</v>
      </c>
      <c r="U63" s="17"/>
      <c r="V63" s="16">
        <v>108.33</v>
      </c>
      <c r="W63" s="17"/>
      <c r="X63" s="16">
        <v>108.33</v>
      </c>
      <c r="Y63" s="17"/>
      <c r="Z63" s="16">
        <v>108.33</v>
      </c>
      <c r="AA63" s="17"/>
      <c r="AB63" s="16">
        <v>108.33</v>
      </c>
      <c r="AC63" s="17"/>
      <c r="AD63" s="16">
        <v>108.33</v>
      </c>
      <c r="AE63" s="17"/>
      <c r="AF63" s="16">
        <v>108.37</v>
      </c>
      <c r="AG63" s="17"/>
      <c r="AH63" s="16">
        <v>1300</v>
      </c>
      <c r="AI63" s="16">
        <f>AH63</f>
        <v>1300</v>
      </c>
      <c r="AJ63" s="20">
        <f t="shared" si="4"/>
        <v>0</v>
      </c>
    </row>
    <row r="64" spans="1:40" x14ac:dyDescent="0.25">
      <c r="A64" s="2"/>
      <c r="B64" s="2"/>
      <c r="C64" s="2"/>
      <c r="D64" s="2"/>
      <c r="E64" s="2"/>
      <c r="F64" s="15"/>
      <c r="G64" s="15" t="s">
        <v>68</v>
      </c>
      <c r="H64" s="15"/>
      <c r="I64" s="15"/>
      <c r="J64" s="16">
        <v>333.33</v>
      </c>
      <c r="K64" s="17"/>
      <c r="L64" s="16">
        <v>333.33</v>
      </c>
      <c r="M64" s="17"/>
      <c r="N64" s="16">
        <v>333.33</v>
      </c>
      <c r="O64" s="17"/>
      <c r="P64" s="16">
        <v>333.33</v>
      </c>
      <c r="Q64" s="17"/>
      <c r="R64" s="16">
        <v>333.33</v>
      </c>
      <c r="S64" s="17"/>
      <c r="T64" s="16">
        <v>333.33</v>
      </c>
      <c r="U64" s="17"/>
      <c r="V64" s="16">
        <v>333.33</v>
      </c>
      <c r="W64" s="17"/>
      <c r="X64" s="16">
        <v>333.33</v>
      </c>
      <c r="Y64" s="17"/>
      <c r="Z64" s="16">
        <v>333.33</v>
      </c>
      <c r="AA64" s="17"/>
      <c r="AB64" s="16">
        <v>333.33</v>
      </c>
      <c r="AC64" s="17"/>
      <c r="AD64" s="16">
        <v>333.33</v>
      </c>
      <c r="AE64" s="17"/>
      <c r="AF64" s="16">
        <v>333.37</v>
      </c>
      <c r="AG64" s="17"/>
      <c r="AH64" s="16">
        <v>4000</v>
      </c>
      <c r="AI64" s="16">
        <v>3500</v>
      </c>
      <c r="AJ64" s="20">
        <f t="shared" si="4"/>
        <v>-500</v>
      </c>
      <c r="AN64" s="198"/>
    </row>
    <row r="65" spans="1:40" x14ac:dyDescent="0.25">
      <c r="A65" s="2"/>
      <c r="B65" s="2"/>
      <c r="C65" s="2"/>
      <c r="D65" s="2"/>
      <c r="E65" s="2"/>
      <c r="F65" s="15"/>
      <c r="G65" s="15" t="s">
        <v>69</v>
      </c>
      <c r="H65" s="15"/>
      <c r="I65" s="15"/>
      <c r="J65" s="16">
        <v>416.67</v>
      </c>
      <c r="K65" s="17"/>
      <c r="L65" s="16">
        <v>416.67</v>
      </c>
      <c r="M65" s="17"/>
      <c r="N65" s="16">
        <v>416.67</v>
      </c>
      <c r="O65" s="17"/>
      <c r="P65" s="16">
        <v>416.67</v>
      </c>
      <c r="Q65" s="17"/>
      <c r="R65" s="16">
        <v>416.67</v>
      </c>
      <c r="S65" s="17"/>
      <c r="T65" s="16">
        <v>416.67</v>
      </c>
      <c r="U65" s="17"/>
      <c r="V65" s="16">
        <v>416.67</v>
      </c>
      <c r="W65" s="17"/>
      <c r="X65" s="16">
        <v>416.67</v>
      </c>
      <c r="Y65" s="17"/>
      <c r="Z65" s="16">
        <v>416.67</v>
      </c>
      <c r="AA65" s="17"/>
      <c r="AB65" s="16">
        <v>416.67</v>
      </c>
      <c r="AC65" s="17"/>
      <c r="AD65" s="16">
        <v>416.67</v>
      </c>
      <c r="AE65" s="17"/>
      <c r="AF65" s="16">
        <v>416.63</v>
      </c>
      <c r="AG65" s="17"/>
      <c r="AH65" s="16">
        <v>5500</v>
      </c>
      <c r="AI65" s="16">
        <v>3000</v>
      </c>
      <c r="AJ65" s="20">
        <f t="shared" si="4"/>
        <v>-2500</v>
      </c>
      <c r="AL65" s="197">
        <v>5500</v>
      </c>
    </row>
    <row r="66" spans="1:40" x14ac:dyDescent="0.25">
      <c r="A66" s="2"/>
      <c r="B66" s="2"/>
      <c r="C66" s="2"/>
      <c r="D66" s="2"/>
      <c r="E66" s="2"/>
      <c r="F66" s="15"/>
      <c r="G66" s="15" t="s">
        <v>70</v>
      </c>
      <c r="H66" s="15"/>
      <c r="I66" s="15"/>
      <c r="J66" s="16">
        <v>0</v>
      </c>
      <c r="K66" s="17"/>
      <c r="L66" s="16">
        <v>0</v>
      </c>
      <c r="M66" s="17"/>
      <c r="N66" s="16">
        <v>0</v>
      </c>
      <c r="O66" s="17"/>
      <c r="P66" s="16">
        <v>0</v>
      </c>
      <c r="Q66" s="17"/>
      <c r="R66" s="16">
        <v>0</v>
      </c>
      <c r="S66" s="17"/>
      <c r="T66" s="16">
        <v>28.26</v>
      </c>
      <c r="U66" s="17"/>
      <c r="V66" s="16">
        <v>0</v>
      </c>
      <c r="W66" s="17"/>
      <c r="X66" s="16">
        <v>0</v>
      </c>
      <c r="Y66" s="17"/>
      <c r="Z66" s="16">
        <v>0</v>
      </c>
      <c r="AA66" s="17"/>
      <c r="AB66" s="16">
        <v>0</v>
      </c>
      <c r="AC66" s="17"/>
      <c r="AD66" s="16">
        <v>0</v>
      </c>
      <c r="AE66" s="17"/>
      <c r="AF66" s="16">
        <v>71.739999999999995</v>
      </c>
      <c r="AG66" s="17"/>
      <c r="AH66" s="16">
        <v>100</v>
      </c>
      <c r="AI66" s="16">
        <v>250</v>
      </c>
      <c r="AJ66" s="20">
        <f t="shared" si="4"/>
        <v>150</v>
      </c>
    </row>
    <row r="67" spans="1:40" x14ac:dyDescent="0.25">
      <c r="A67" s="2"/>
      <c r="B67" s="2"/>
      <c r="C67" s="2"/>
      <c r="D67" s="2"/>
      <c r="E67" s="2"/>
      <c r="F67" s="15"/>
      <c r="G67" s="15" t="s">
        <v>71</v>
      </c>
      <c r="H67" s="15"/>
      <c r="I67" s="15"/>
      <c r="J67" s="16">
        <v>0</v>
      </c>
      <c r="K67" s="17"/>
      <c r="L67" s="16">
        <v>487</v>
      </c>
      <c r="M67" s="17"/>
      <c r="N67" s="16">
        <v>0</v>
      </c>
      <c r="O67" s="17"/>
      <c r="P67" s="16">
        <v>1354</v>
      </c>
      <c r="Q67" s="17"/>
      <c r="R67" s="16">
        <v>0</v>
      </c>
      <c r="S67" s="17"/>
      <c r="T67" s="16">
        <v>0</v>
      </c>
      <c r="U67" s="17"/>
      <c r="V67" s="16">
        <v>100</v>
      </c>
      <c r="W67" s="17"/>
      <c r="X67" s="16">
        <v>150</v>
      </c>
      <c r="Y67" s="17"/>
      <c r="Z67" s="16">
        <v>0</v>
      </c>
      <c r="AA67" s="17"/>
      <c r="AB67" s="16">
        <v>0</v>
      </c>
      <c r="AC67" s="17"/>
      <c r="AD67" s="16">
        <v>0</v>
      </c>
      <c r="AE67" s="17"/>
      <c r="AF67" s="16">
        <v>9</v>
      </c>
      <c r="AG67" s="17"/>
      <c r="AH67" s="16">
        <v>2100</v>
      </c>
      <c r="AI67" s="16">
        <v>3000</v>
      </c>
      <c r="AJ67" s="20">
        <f t="shared" si="4"/>
        <v>900</v>
      </c>
    </row>
    <row r="68" spans="1:40" x14ac:dyDescent="0.25">
      <c r="A68" s="2"/>
      <c r="B68" s="2"/>
      <c r="C68" s="2"/>
      <c r="D68" s="2"/>
      <c r="E68" s="2"/>
      <c r="F68" s="15"/>
      <c r="G68" s="15" t="s">
        <v>72</v>
      </c>
      <c r="H68" s="15"/>
      <c r="I68" s="15"/>
      <c r="J68" s="16">
        <v>4.17</v>
      </c>
      <c r="K68" s="17"/>
      <c r="L68" s="16">
        <v>4.17</v>
      </c>
      <c r="M68" s="17"/>
      <c r="N68" s="16">
        <v>4.17</v>
      </c>
      <c r="O68" s="17"/>
      <c r="P68" s="16">
        <v>4.17</v>
      </c>
      <c r="Q68" s="17"/>
      <c r="R68" s="16">
        <v>4.17</v>
      </c>
      <c r="S68" s="17"/>
      <c r="T68" s="16">
        <v>4.17</v>
      </c>
      <c r="U68" s="17"/>
      <c r="V68" s="16">
        <v>4.17</v>
      </c>
      <c r="W68" s="17"/>
      <c r="X68" s="16">
        <v>4.17</v>
      </c>
      <c r="Y68" s="17"/>
      <c r="Z68" s="16">
        <v>4.17</v>
      </c>
      <c r="AA68" s="17"/>
      <c r="AB68" s="16">
        <v>4.17</v>
      </c>
      <c r="AC68" s="17"/>
      <c r="AD68" s="16">
        <v>4.17</v>
      </c>
      <c r="AE68" s="17"/>
      <c r="AF68" s="16">
        <v>4.13</v>
      </c>
      <c r="AG68" s="17"/>
      <c r="AH68" s="16">
        <v>50</v>
      </c>
      <c r="AI68" s="16">
        <v>0</v>
      </c>
      <c r="AJ68" s="20">
        <f t="shared" si="4"/>
        <v>-50</v>
      </c>
    </row>
    <row r="69" spans="1:40" x14ac:dyDescent="0.25">
      <c r="A69" s="2"/>
      <c r="B69" s="2"/>
      <c r="C69" s="2"/>
      <c r="D69" s="2"/>
      <c r="E69" s="2"/>
      <c r="F69" s="15"/>
      <c r="G69" s="15" t="s">
        <v>73</v>
      </c>
      <c r="H69" s="15"/>
      <c r="I69" s="15"/>
      <c r="J69" s="16">
        <v>83.33</v>
      </c>
      <c r="K69" s="17"/>
      <c r="L69" s="16">
        <v>83.33</v>
      </c>
      <c r="M69" s="17"/>
      <c r="N69" s="16">
        <v>83.33</v>
      </c>
      <c r="O69" s="17"/>
      <c r="P69" s="16">
        <v>83.33</v>
      </c>
      <c r="Q69" s="17"/>
      <c r="R69" s="16">
        <v>83.33</v>
      </c>
      <c r="S69" s="17"/>
      <c r="T69" s="16">
        <v>83.33</v>
      </c>
      <c r="U69" s="17"/>
      <c r="V69" s="16">
        <v>83.33</v>
      </c>
      <c r="W69" s="17"/>
      <c r="X69" s="16">
        <v>83.33</v>
      </c>
      <c r="Y69" s="17"/>
      <c r="Z69" s="16">
        <v>83.33</v>
      </c>
      <c r="AA69" s="17"/>
      <c r="AB69" s="16">
        <v>83.33</v>
      </c>
      <c r="AC69" s="17"/>
      <c r="AD69" s="16">
        <v>83.33</v>
      </c>
      <c r="AE69" s="17"/>
      <c r="AF69" s="16">
        <v>83.37</v>
      </c>
      <c r="AG69" s="17"/>
      <c r="AH69" s="16">
        <v>1000</v>
      </c>
      <c r="AI69" s="16">
        <v>500</v>
      </c>
      <c r="AJ69" s="20">
        <f t="shared" si="4"/>
        <v>-500</v>
      </c>
      <c r="AN69" s="198"/>
    </row>
    <row r="70" spans="1:40" x14ac:dyDescent="0.25">
      <c r="A70" s="2"/>
      <c r="B70" s="2"/>
      <c r="C70" s="2"/>
      <c r="D70" s="2"/>
      <c r="E70" s="2"/>
      <c r="F70" s="15"/>
      <c r="G70" s="15" t="s">
        <v>74</v>
      </c>
      <c r="H70" s="15"/>
      <c r="I70" s="15"/>
      <c r="J70" s="16">
        <v>333.33</v>
      </c>
      <c r="K70" s="17"/>
      <c r="L70" s="16">
        <v>333.33</v>
      </c>
      <c r="M70" s="17"/>
      <c r="N70" s="16">
        <v>333.33</v>
      </c>
      <c r="O70" s="17"/>
      <c r="P70" s="16">
        <v>333.33</v>
      </c>
      <c r="Q70" s="17"/>
      <c r="R70" s="16">
        <v>333.33</v>
      </c>
      <c r="S70" s="17"/>
      <c r="T70" s="16">
        <v>333.33</v>
      </c>
      <c r="U70" s="17"/>
      <c r="V70" s="16">
        <v>333.33</v>
      </c>
      <c r="W70" s="17"/>
      <c r="X70" s="16">
        <v>333.33</v>
      </c>
      <c r="Y70" s="17"/>
      <c r="Z70" s="16">
        <v>333.33</v>
      </c>
      <c r="AA70" s="17"/>
      <c r="AB70" s="16">
        <v>333.33</v>
      </c>
      <c r="AC70" s="17"/>
      <c r="AD70" s="16">
        <v>333.33</v>
      </c>
      <c r="AE70" s="17"/>
      <c r="AF70" s="16">
        <v>333.37</v>
      </c>
      <c r="AG70" s="17"/>
      <c r="AH70" s="16">
        <v>5000</v>
      </c>
      <c r="AI70" s="16">
        <v>4000</v>
      </c>
      <c r="AJ70" s="20">
        <f t="shared" si="4"/>
        <v>-1000</v>
      </c>
      <c r="AN70" s="198"/>
    </row>
    <row r="71" spans="1:40" hidden="1" x14ac:dyDescent="0.25">
      <c r="A71" s="2"/>
      <c r="B71" s="2"/>
      <c r="C71" s="2"/>
      <c r="D71" s="2"/>
      <c r="E71" s="2"/>
      <c r="F71" s="26"/>
      <c r="G71" s="26" t="s">
        <v>75</v>
      </c>
      <c r="H71" s="26"/>
      <c r="I71" s="26"/>
      <c r="J71" s="9"/>
      <c r="K71" s="27"/>
      <c r="L71" s="9"/>
      <c r="M71" s="27"/>
      <c r="N71" s="9"/>
      <c r="O71" s="27"/>
      <c r="P71" s="9"/>
      <c r="Q71" s="27"/>
      <c r="R71" s="9"/>
      <c r="S71" s="27"/>
      <c r="T71" s="9"/>
      <c r="U71" s="27"/>
      <c r="V71" s="9"/>
      <c r="W71" s="27"/>
      <c r="X71" s="9"/>
      <c r="Y71" s="27"/>
      <c r="Z71" s="9"/>
      <c r="AA71" s="27"/>
      <c r="AB71" s="9"/>
      <c r="AC71" s="27"/>
      <c r="AD71" s="9"/>
      <c r="AE71" s="27"/>
      <c r="AF71" s="9"/>
      <c r="AG71" s="27"/>
      <c r="AH71" s="9"/>
      <c r="AI71" s="9"/>
      <c r="AJ71" s="30"/>
    </row>
    <row r="72" spans="1:40" x14ac:dyDescent="0.25">
      <c r="A72" s="2"/>
      <c r="B72" s="2"/>
      <c r="C72" s="2"/>
      <c r="D72" s="2"/>
      <c r="E72" s="2"/>
      <c r="F72" s="15"/>
      <c r="G72" s="15" t="s">
        <v>76</v>
      </c>
      <c r="H72" s="15"/>
      <c r="I72" s="15"/>
      <c r="J72" s="16">
        <v>0</v>
      </c>
      <c r="K72" s="17"/>
      <c r="L72" s="16">
        <v>0</v>
      </c>
      <c r="M72" s="17"/>
      <c r="N72" s="16">
        <v>0</v>
      </c>
      <c r="O72" s="17"/>
      <c r="P72" s="16">
        <v>0</v>
      </c>
      <c r="Q72" s="17"/>
      <c r="R72" s="16">
        <v>0</v>
      </c>
      <c r="S72" s="17"/>
      <c r="T72" s="16">
        <v>0</v>
      </c>
      <c r="U72" s="17"/>
      <c r="V72" s="16">
        <v>0</v>
      </c>
      <c r="W72" s="17"/>
      <c r="X72" s="16">
        <v>0</v>
      </c>
      <c r="Y72" s="17"/>
      <c r="Z72" s="16">
        <v>0</v>
      </c>
      <c r="AA72" s="17"/>
      <c r="AB72" s="16">
        <v>0</v>
      </c>
      <c r="AC72" s="17"/>
      <c r="AD72" s="16">
        <v>0</v>
      </c>
      <c r="AE72" s="17"/>
      <c r="AF72" s="16">
        <v>750</v>
      </c>
      <c r="AG72" s="17"/>
      <c r="AH72" s="16">
        <v>500</v>
      </c>
      <c r="AI72" s="16">
        <v>0</v>
      </c>
      <c r="AJ72" s="20">
        <f t="shared" ref="AJ72:AJ81" si="5">+AI72-AH72</f>
        <v>-500</v>
      </c>
    </row>
    <row r="73" spans="1:40" x14ac:dyDescent="0.25">
      <c r="A73" s="2"/>
      <c r="B73" s="2"/>
      <c r="C73" s="2"/>
      <c r="D73" s="2"/>
      <c r="E73" s="2"/>
      <c r="F73" s="15"/>
      <c r="G73" s="230" t="s">
        <v>77</v>
      </c>
      <c r="H73" s="231"/>
      <c r="I73" s="229"/>
      <c r="J73" s="16">
        <v>0</v>
      </c>
      <c r="K73" s="17"/>
      <c r="L73" s="16">
        <v>0</v>
      </c>
      <c r="M73" s="17"/>
      <c r="N73" s="16">
        <v>78.599999999999994</v>
      </c>
      <c r="O73" s="17"/>
      <c r="P73" s="16">
        <v>0</v>
      </c>
      <c r="Q73" s="17"/>
      <c r="R73" s="16">
        <v>0</v>
      </c>
      <c r="S73" s="17"/>
      <c r="T73" s="16">
        <v>0</v>
      </c>
      <c r="U73" s="17"/>
      <c r="V73" s="16">
        <v>0</v>
      </c>
      <c r="W73" s="17"/>
      <c r="X73" s="16">
        <v>0</v>
      </c>
      <c r="Y73" s="17"/>
      <c r="Z73" s="16">
        <v>0</v>
      </c>
      <c r="AA73" s="17"/>
      <c r="AB73" s="16">
        <v>135.5</v>
      </c>
      <c r="AC73" s="17"/>
      <c r="AD73" s="16">
        <v>0</v>
      </c>
      <c r="AE73" s="17"/>
      <c r="AF73" s="16">
        <v>785.9</v>
      </c>
      <c r="AG73" s="17"/>
      <c r="AH73" s="16">
        <v>1000</v>
      </c>
      <c r="AI73" s="16">
        <v>5000</v>
      </c>
      <c r="AJ73" s="20">
        <f t="shared" si="5"/>
        <v>4000</v>
      </c>
    </row>
    <row r="74" spans="1:40" x14ac:dyDescent="0.25">
      <c r="A74" s="2"/>
      <c r="B74" s="2"/>
      <c r="C74" s="2"/>
      <c r="D74" s="2"/>
      <c r="E74" s="2"/>
      <c r="F74" s="15"/>
      <c r="G74" s="230" t="s">
        <v>78</v>
      </c>
      <c r="H74" s="231"/>
      <c r="I74" s="229"/>
      <c r="J74" s="16">
        <v>0</v>
      </c>
      <c r="K74" s="17"/>
      <c r="L74" s="16">
        <v>0</v>
      </c>
      <c r="M74" s="17"/>
      <c r="N74" s="16">
        <v>0</v>
      </c>
      <c r="O74" s="17"/>
      <c r="P74" s="16">
        <v>0</v>
      </c>
      <c r="Q74" s="17"/>
      <c r="R74" s="16">
        <v>0</v>
      </c>
      <c r="S74" s="17"/>
      <c r="T74" s="16">
        <v>0</v>
      </c>
      <c r="U74" s="17"/>
      <c r="V74" s="16">
        <v>6300</v>
      </c>
      <c r="W74" s="17"/>
      <c r="X74" s="16">
        <v>0</v>
      </c>
      <c r="Y74" s="17"/>
      <c r="Z74" s="16">
        <v>0</v>
      </c>
      <c r="AA74" s="17"/>
      <c r="AB74" s="16">
        <v>0</v>
      </c>
      <c r="AC74" s="17"/>
      <c r="AD74" s="16">
        <v>0</v>
      </c>
      <c r="AE74" s="17"/>
      <c r="AF74" s="16">
        <v>0</v>
      </c>
      <c r="AG74" s="17"/>
      <c r="AH74" s="16">
        <v>6400</v>
      </c>
      <c r="AI74" s="16">
        <v>6400</v>
      </c>
      <c r="AJ74" s="20">
        <f t="shared" si="5"/>
        <v>0</v>
      </c>
    </row>
    <row r="75" spans="1:40" x14ac:dyDescent="0.25">
      <c r="A75" s="2"/>
      <c r="B75" s="2"/>
      <c r="C75" s="2"/>
      <c r="D75" s="2"/>
      <c r="E75" s="2"/>
      <c r="F75" s="15"/>
      <c r="G75" s="15" t="s">
        <v>79</v>
      </c>
      <c r="H75" s="15"/>
      <c r="I75" s="15"/>
      <c r="J75" s="16">
        <v>0</v>
      </c>
      <c r="K75" s="17"/>
      <c r="L75" s="16">
        <v>0</v>
      </c>
      <c r="M75" s="17"/>
      <c r="N75" s="16">
        <v>0</v>
      </c>
      <c r="O75" s="17"/>
      <c r="P75" s="16">
        <v>0</v>
      </c>
      <c r="Q75" s="17"/>
      <c r="R75" s="16">
        <v>0</v>
      </c>
      <c r="S75" s="17"/>
      <c r="T75" s="16">
        <v>0</v>
      </c>
      <c r="U75" s="17"/>
      <c r="V75" s="16">
        <v>0</v>
      </c>
      <c r="W75" s="17"/>
      <c r="X75" s="16">
        <v>0</v>
      </c>
      <c r="Y75" s="17"/>
      <c r="Z75" s="16">
        <v>0</v>
      </c>
      <c r="AA75" s="17"/>
      <c r="AB75" s="16">
        <v>0</v>
      </c>
      <c r="AC75" s="17"/>
      <c r="AD75" s="16">
        <v>0</v>
      </c>
      <c r="AE75" s="17"/>
      <c r="AF75" s="16">
        <v>2948.75</v>
      </c>
      <c r="AG75" s="17"/>
      <c r="AH75" s="16">
        <v>500</v>
      </c>
      <c r="AI75" s="16">
        <v>500</v>
      </c>
      <c r="AJ75" s="20">
        <f t="shared" si="5"/>
        <v>0</v>
      </c>
    </row>
    <row r="76" spans="1:40" ht="15.75" thickBot="1" x14ac:dyDescent="0.3">
      <c r="A76" s="2"/>
      <c r="B76" s="2"/>
      <c r="C76" s="2"/>
      <c r="D76" s="2"/>
      <c r="E76" s="2"/>
      <c r="F76" s="35"/>
      <c r="G76" s="35" t="s">
        <v>80</v>
      </c>
      <c r="H76" s="35"/>
      <c r="I76" s="35"/>
      <c r="J76" s="36">
        <v>166.66</v>
      </c>
      <c r="K76" s="37"/>
      <c r="L76" s="36">
        <v>166.66</v>
      </c>
      <c r="M76" s="37"/>
      <c r="N76" s="36">
        <v>166.66</v>
      </c>
      <c r="O76" s="37"/>
      <c r="P76" s="36">
        <v>166.66</v>
      </c>
      <c r="Q76" s="37"/>
      <c r="R76" s="36">
        <v>166.66</v>
      </c>
      <c r="S76" s="37"/>
      <c r="T76" s="36">
        <v>166.66</v>
      </c>
      <c r="U76" s="37"/>
      <c r="V76" s="36">
        <v>166.66</v>
      </c>
      <c r="W76" s="37"/>
      <c r="X76" s="36">
        <v>166.66</v>
      </c>
      <c r="Y76" s="37"/>
      <c r="Z76" s="36">
        <v>166.66</v>
      </c>
      <c r="AA76" s="37"/>
      <c r="AB76" s="36">
        <v>166.66</v>
      </c>
      <c r="AC76" s="37"/>
      <c r="AD76" s="36">
        <v>166.66</v>
      </c>
      <c r="AE76" s="37"/>
      <c r="AF76" s="36">
        <v>166.74</v>
      </c>
      <c r="AG76" s="37"/>
      <c r="AH76" s="36">
        <v>2000</v>
      </c>
      <c r="AI76" s="36">
        <v>2500</v>
      </c>
      <c r="AJ76" s="38">
        <f t="shared" si="5"/>
        <v>500</v>
      </c>
    </row>
    <row r="77" spans="1:40" x14ac:dyDescent="0.25">
      <c r="A77" s="2"/>
      <c r="B77" s="2"/>
      <c r="C77" s="2"/>
      <c r="D77" s="2"/>
      <c r="E77" s="2"/>
      <c r="F77" s="31"/>
      <c r="G77" s="31" t="s">
        <v>81</v>
      </c>
      <c r="H77" s="31"/>
      <c r="I77" s="31"/>
      <c r="J77" s="32">
        <f>ROUND(SUM(J71:J76),5)</f>
        <v>166.66</v>
      </c>
      <c r="K77" s="33"/>
      <c r="L77" s="32">
        <f>ROUND(SUM(L71:L76),5)</f>
        <v>166.66</v>
      </c>
      <c r="M77" s="33"/>
      <c r="N77" s="32">
        <f>ROUND(SUM(N71:N76),5)</f>
        <v>245.26</v>
      </c>
      <c r="O77" s="33"/>
      <c r="P77" s="32">
        <f>ROUND(SUM(P71:P76),5)</f>
        <v>166.66</v>
      </c>
      <c r="Q77" s="33"/>
      <c r="R77" s="32">
        <f>ROUND(SUM(R71:R76),5)</f>
        <v>166.66</v>
      </c>
      <c r="S77" s="33"/>
      <c r="T77" s="32">
        <f>ROUND(SUM(T71:T76),5)</f>
        <v>166.66</v>
      </c>
      <c r="U77" s="33"/>
      <c r="V77" s="32">
        <f>ROUND(SUM(V71:V76),5)</f>
        <v>6466.66</v>
      </c>
      <c r="W77" s="33"/>
      <c r="X77" s="32">
        <f>ROUND(SUM(X71:X76),5)</f>
        <v>166.66</v>
      </c>
      <c r="Y77" s="33"/>
      <c r="Z77" s="32">
        <f>ROUND(SUM(Z71:Z76),5)</f>
        <v>166.66</v>
      </c>
      <c r="AA77" s="33"/>
      <c r="AB77" s="32">
        <f>ROUND(SUM(AB71:AB76),5)</f>
        <v>302.16000000000003</v>
      </c>
      <c r="AC77" s="33"/>
      <c r="AD77" s="32">
        <f>ROUND(SUM(AD71:AD76),5)</f>
        <v>166.66</v>
      </c>
      <c r="AE77" s="33"/>
      <c r="AF77" s="32">
        <f>ROUND(SUM(AF71:AF76),5)</f>
        <v>4651.3900000000003</v>
      </c>
      <c r="AG77" s="33"/>
      <c r="AH77" s="32">
        <f>SUM(AH63:AH76)</f>
        <v>29450</v>
      </c>
      <c r="AI77" s="32">
        <f>SUM(AI63:AI76)</f>
        <v>29950</v>
      </c>
      <c r="AJ77" s="34">
        <f t="shared" si="5"/>
        <v>500</v>
      </c>
    </row>
    <row r="78" spans="1:40" x14ac:dyDescent="0.25">
      <c r="A78" s="2"/>
      <c r="B78" s="2"/>
      <c r="C78" s="2"/>
      <c r="D78" s="2"/>
      <c r="E78" s="2"/>
      <c r="F78" s="15"/>
      <c r="G78" s="15" t="s">
        <v>82</v>
      </c>
      <c r="H78" s="15"/>
      <c r="I78" s="15"/>
      <c r="J78" s="16">
        <v>20.83</v>
      </c>
      <c r="K78" s="17"/>
      <c r="L78" s="16">
        <v>20.83</v>
      </c>
      <c r="M78" s="17"/>
      <c r="N78" s="16">
        <v>20.83</v>
      </c>
      <c r="O78" s="17"/>
      <c r="P78" s="16">
        <v>20.83</v>
      </c>
      <c r="Q78" s="17"/>
      <c r="R78" s="16">
        <v>20.83</v>
      </c>
      <c r="S78" s="17"/>
      <c r="T78" s="16">
        <v>20.83</v>
      </c>
      <c r="U78" s="17"/>
      <c r="V78" s="16">
        <v>20.83</v>
      </c>
      <c r="W78" s="17"/>
      <c r="X78" s="16">
        <v>20.83</v>
      </c>
      <c r="Y78" s="17"/>
      <c r="Z78" s="16">
        <v>20.83</v>
      </c>
      <c r="AA78" s="17"/>
      <c r="AB78" s="16">
        <v>20.83</v>
      </c>
      <c r="AC78" s="17"/>
      <c r="AD78" s="16">
        <v>20.83</v>
      </c>
      <c r="AE78" s="17"/>
      <c r="AF78" s="16">
        <v>20.87</v>
      </c>
      <c r="AG78" s="17"/>
      <c r="AH78" s="16">
        <v>250</v>
      </c>
      <c r="AI78" s="16">
        <v>0</v>
      </c>
      <c r="AJ78" s="20">
        <f t="shared" si="5"/>
        <v>-250</v>
      </c>
    </row>
    <row r="79" spans="1:40" x14ac:dyDescent="0.25">
      <c r="A79" s="2"/>
      <c r="B79" s="2"/>
      <c r="C79" s="2"/>
      <c r="D79" s="2"/>
      <c r="E79" s="2"/>
      <c r="F79" s="15"/>
      <c r="G79" s="15" t="s">
        <v>83</v>
      </c>
      <c r="H79" s="15"/>
      <c r="I79" s="15"/>
      <c r="J79" s="16">
        <v>1566</v>
      </c>
      <c r="K79" s="17"/>
      <c r="L79" s="16">
        <v>525.17999999999995</v>
      </c>
      <c r="M79" s="17"/>
      <c r="N79" s="16">
        <v>1035</v>
      </c>
      <c r="O79" s="17"/>
      <c r="P79" s="16">
        <v>531</v>
      </c>
      <c r="Q79" s="17"/>
      <c r="R79" s="16">
        <v>0</v>
      </c>
      <c r="S79" s="17"/>
      <c r="T79" s="16">
        <v>1065</v>
      </c>
      <c r="U79" s="17"/>
      <c r="V79" s="16">
        <v>531</v>
      </c>
      <c r="W79" s="17"/>
      <c r="X79" s="16">
        <v>757.06</v>
      </c>
      <c r="Y79" s="17"/>
      <c r="Z79" s="16">
        <v>785.76</v>
      </c>
      <c r="AA79" s="17"/>
      <c r="AB79" s="16">
        <v>531</v>
      </c>
      <c r="AC79" s="17"/>
      <c r="AD79" s="16">
        <v>0</v>
      </c>
      <c r="AE79" s="17"/>
      <c r="AF79" s="16">
        <v>469</v>
      </c>
      <c r="AG79" s="17"/>
      <c r="AH79" s="16">
        <v>7796</v>
      </c>
      <c r="AI79" s="16">
        <v>9000</v>
      </c>
      <c r="AJ79" s="20">
        <f t="shared" si="5"/>
        <v>1204</v>
      </c>
    </row>
    <row r="80" spans="1:40" ht="15.75" thickBot="1" x14ac:dyDescent="0.3">
      <c r="A80" s="2"/>
      <c r="B80" s="2"/>
      <c r="C80" s="2"/>
      <c r="D80" s="2"/>
      <c r="E80" s="2"/>
      <c r="F80" s="35"/>
      <c r="G80" s="35" t="s">
        <v>84</v>
      </c>
      <c r="H80" s="35"/>
      <c r="I80" s="35"/>
      <c r="J80" s="36">
        <v>0</v>
      </c>
      <c r="K80" s="37"/>
      <c r="L80" s="36">
        <v>0</v>
      </c>
      <c r="M80" s="37"/>
      <c r="N80" s="36">
        <v>0</v>
      </c>
      <c r="O80" s="37"/>
      <c r="P80" s="36">
        <v>540.88</v>
      </c>
      <c r="Q80" s="37"/>
      <c r="R80" s="36">
        <v>246.38</v>
      </c>
      <c r="S80" s="37"/>
      <c r="T80" s="36">
        <v>0</v>
      </c>
      <c r="U80" s="37"/>
      <c r="V80" s="36">
        <v>43.05</v>
      </c>
      <c r="W80" s="37"/>
      <c r="X80" s="36">
        <v>0</v>
      </c>
      <c r="Y80" s="37"/>
      <c r="Z80" s="36">
        <v>710.4</v>
      </c>
      <c r="AA80" s="37"/>
      <c r="AB80" s="36">
        <v>177.9</v>
      </c>
      <c r="AC80" s="37"/>
      <c r="AD80" s="36">
        <v>0</v>
      </c>
      <c r="AE80" s="37"/>
      <c r="AF80" s="36">
        <v>281.39</v>
      </c>
      <c r="AG80" s="37"/>
      <c r="AH80" s="36">
        <v>2000</v>
      </c>
      <c r="AI80" s="16">
        <v>1000</v>
      </c>
      <c r="AJ80" s="38">
        <f t="shared" si="5"/>
        <v>-1000</v>
      </c>
      <c r="AL80" s="197">
        <v>2000</v>
      </c>
    </row>
    <row r="81" spans="1:40" x14ac:dyDescent="0.25">
      <c r="A81" s="2"/>
      <c r="B81" s="2"/>
      <c r="C81" s="2"/>
      <c r="D81" s="2"/>
      <c r="E81" s="2"/>
      <c r="F81" s="31" t="s">
        <v>85</v>
      </c>
      <c r="G81" s="31"/>
      <c r="H81" s="31"/>
      <c r="I81" s="31"/>
      <c r="J81" s="32">
        <f>ROUND(SUM(J53:J56)+SUM(J62:J70)+SUM(J77:J80),5)</f>
        <v>15973.33</v>
      </c>
      <c r="K81" s="33"/>
      <c r="L81" s="32">
        <f>ROUND(SUM(L53:L56)+SUM(L62:L70)+SUM(L77:L80),5)</f>
        <v>3208.83</v>
      </c>
      <c r="M81" s="33"/>
      <c r="N81" s="32">
        <f>ROUND(SUM(N53:N56)+SUM(N62:N70)+SUM(N77:N80),5)</f>
        <v>3445.25</v>
      </c>
      <c r="O81" s="33"/>
      <c r="P81" s="32">
        <f>ROUND(SUM(P53:P56)+SUM(P62:P70)+SUM(P77:P80),5)</f>
        <v>4757.53</v>
      </c>
      <c r="Q81" s="33"/>
      <c r="R81" s="32">
        <f>ROUND(SUM(R53:R56)+SUM(R62:R70)+SUM(R77:R80),5)</f>
        <v>2578.0300000000002</v>
      </c>
      <c r="S81" s="33"/>
      <c r="T81" s="32">
        <f>ROUND(SUM(T53:T56)+SUM(T62:T70)+SUM(T77:T80),5)</f>
        <v>7971.91</v>
      </c>
      <c r="U81" s="33"/>
      <c r="V81" s="32">
        <f>ROUND(SUM(V53:V56)+SUM(V62:V70)+SUM(V77:V80),5)</f>
        <v>9305.7000000000007</v>
      </c>
      <c r="W81" s="33"/>
      <c r="X81" s="32">
        <f>ROUND(SUM(X53:X56)+SUM(X62:X70)+SUM(X77:X80),5)</f>
        <v>4234.8999999999996</v>
      </c>
      <c r="Y81" s="33"/>
      <c r="Z81" s="32">
        <f>ROUND(SUM(Z53:Z56)+SUM(Z62:Z70)+SUM(Z77:Z80),5)</f>
        <v>3827.81</v>
      </c>
      <c r="AA81" s="33"/>
      <c r="AB81" s="32">
        <f>ROUND(SUM(AB53:AB56)+SUM(AB62:AB70)+SUM(AB77:AB80),5)</f>
        <v>3176.05</v>
      </c>
      <c r="AC81" s="33"/>
      <c r="AD81" s="32">
        <f>ROUND(SUM(AD53:AD56)+SUM(AD62:AD70)+SUM(AD77:AD80),5)</f>
        <v>2331.65</v>
      </c>
      <c r="AE81" s="33"/>
      <c r="AF81" s="32">
        <f>ROUND(SUM(AF53:AF56)+SUM(AF62:AF70)+SUM(AF77:AF80),5)</f>
        <v>7758.76</v>
      </c>
      <c r="AG81" s="33"/>
      <c r="AH81" s="32">
        <f>+AH62+AH77+SUM(AH78:AH80)</f>
        <v>69978.48</v>
      </c>
      <c r="AI81" s="32">
        <f>+AI62+AI77+SUM(AI78:AI80)</f>
        <v>73330</v>
      </c>
      <c r="AJ81" s="34">
        <f t="shared" si="5"/>
        <v>3351.5200000000041</v>
      </c>
    </row>
    <row r="82" spans="1:40" hidden="1" x14ac:dyDescent="0.25">
      <c r="A82" s="2"/>
      <c r="B82" s="2"/>
      <c r="C82" s="2"/>
      <c r="D82" s="2"/>
      <c r="E82" s="2"/>
      <c r="F82" s="26" t="s">
        <v>86</v>
      </c>
      <c r="G82" s="26"/>
      <c r="H82" s="26"/>
      <c r="I82" s="26"/>
      <c r="J82" s="9"/>
      <c r="K82" s="27"/>
      <c r="L82" s="9"/>
      <c r="M82" s="27"/>
      <c r="N82" s="9"/>
      <c r="O82" s="27"/>
      <c r="P82" s="9"/>
      <c r="Q82" s="27"/>
      <c r="R82" s="9"/>
      <c r="S82" s="27"/>
      <c r="T82" s="9"/>
      <c r="U82" s="27"/>
      <c r="V82" s="9"/>
      <c r="W82" s="27"/>
      <c r="X82" s="9"/>
      <c r="Y82" s="27"/>
      <c r="Z82" s="9"/>
      <c r="AA82" s="27"/>
      <c r="AB82" s="9"/>
      <c r="AC82" s="27"/>
      <c r="AD82" s="9"/>
      <c r="AE82" s="27"/>
      <c r="AF82" s="9"/>
      <c r="AG82" s="27"/>
      <c r="AH82" s="9"/>
      <c r="AI82" s="9"/>
      <c r="AJ82" s="30"/>
    </row>
    <row r="83" spans="1:40" hidden="1" x14ac:dyDescent="0.25">
      <c r="A83" s="2"/>
      <c r="B83" s="2"/>
      <c r="C83" s="2"/>
      <c r="D83" s="2"/>
      <c r="E83" s="2"/>
      <c r="F83" s="26"/>
      <c r="G83" s="26" t="s">
        <v>87</v>
      </c>
      <c r="H83" s="26"/>
      <c r="I83" s="26"/>
      <c r="J83" s="9"/>
      <c r="K83" s="27"/>
      <c r="L83" s="9"/>
      <c r="M83" s="27"/>
      <c r="N83" s="9"/>
      <c r="O83" s="27"/>
      <c r="P83" s="9"/>
      <c r="Q83" s="27"/>
      <c r="R83" s="9"/>
      <c r="S83" s="27"/>
      <c r="T83" s="9"/>
      <c r="U83" s="27"/>
      <c r="V83" s="9"/>
      <c r="W83" s="27"/>
      <c r="X83" s="9"/>
      <c r="Y83" s="27"/>
      <c r="Z83" s="9"/>
      <c r="AA83" s="27"/>
      <c r="AB83" s="9"/>
      <c r="AC83" s="27"/>
      <c r="AD83" s="9"/>
      <c r="AE83" s="27"/>
      <c r="AF83" s="9"/>
      <c r="AG83" s="27"/>
      <c r="AH83" s="9"/>
      <c r="AI83" s="9"/>
      <c r="AJ83" s="30"/>
    </row>
    <row r="84" spans="1:40" x14ac:dyDescent="0.25">
      <c r="A84" s="2"/>
      <c r="B84" s="2"/>
      <c r="C84" s="2"/>
      <c r="D84" s="2"/>
      <c r="E84" s="2"/>
      <c r="F84" s="26" t="s">
        <v>88</v>
      </c>
      <c r="G84" s="26"/>
      <c r="H84" s="26"/>
      <c r="I84" s="26"/>
      <c r="J84" s="9"/>
      <c r="K84" s="27"/>
      <c r="L84" s="9"/>
      <c r="M84" s="27"/>
      <c r="N84" s="9"/>
      <c r="O84" s="27"/>
      <c r="P84" s="9"/>
      <c r="Q84" s="27"/>
      <c r="R84" s="9"/>
      <c r="S84" s="27"/>
      <c r="T84" s="9"/>
      <c r="U84" s="27"/>
      <c r="V84" s="9"/>
      <c r="W84" s="27"/>
      <c r="X84" s="9"/>
      <c r="Y84" s="27"/>
      <c r="Z84" s="9"/>
      <c r="AA84" s="27"/>
      <c r="AB84" s="9"/>
      <c r="AC84" s="27"/>
      <c r="AD84" s="9"/>
      <c r="AE84" s="27"/>
      <c r="AF84" s="9"/>
      <c r="AG84" s="27"/>
      <c r="AH84" s="9"/>
      <c r="AI84" s="9"/>
      <c r="AJ84" s="30"/>
    </row>
    <row r="85" spans="1:40" x14ac:dyDescent="0.25">
      <c r="A85" s="2"/>
      <c r="B85" s="2"/>
      <c r="C85" s="2"/>
      <c r="D85" s="2"/>
      <c r="E85" s="2"/>
      <c r="F85" s="15"/>
      <c r="G85" s="15"/>
      <c r="H85" s="15" t="s">
        <v>89</v>
      </c>
      <c r="I85" s="15"/>
      <c r="J85" s="16">
        <v>41.66</v>
      </c>
      <c r="K85" s="17"/>
      <c r="L85" s="16">
        <v>41.66</v>
      </c>
      <c r="M85" s="17"/>
      <c r="N85" s="16">
        <v>41.66</v>
      </c>
      <c r="O85" s="17"/>
      <c r="P85" s="16">
        <v>41.66</v>
      </c>
      <c r="Q85" s="17"/>
      <c r="R85" s="16">
        <v>41.66</v>
      </c>
      <c r="S85" s="17"/>
      <c r="T85" s="16">
        <v>41.66</v>
      </c>
      <c r="U85" s="17"/>
      <c r="V85" s="16">
        <v>41.66</v>
      </c>
      <c r="W85" s="17"/>
      <c r="X85" s="16">
        <v>41.66</v>
      </c>
      <c r="Y85" s="17"/>
      <c r="Z85" s="16">
        <v>41.66</v>
      </c>
      <c r="AA85" s="17"/>
      <c r="AB85" s="16">
        <v>41.66</v>
      </c>
      <c r="AC85" s="17"/>
      <c r="AD85" s="16">
        <v>41.66</v>
      </c>
      <c r="AE85" s="17"/>
      <c r="AF85" s="16">
        <v>41.74</v>
      </c>
      <c r="AG85" s="17"/>
      <c r="AH85" s="16">
        <v>500</v>
      </c>
      <c r="AI85" s="16">
        <f>AH85</f>
        <v>500</v>
      </c>
      <c r="AJ85" s="20">
        <f>+AI85-AH85</f>
        <v>0</v>
      </c>
    </row>
    <row r="86" spans="1:40" x14ac:dyDescent="0.25">
      <c r="A86" s="2"/>
      <c r="B86" s="2"/>
      <c r="C86" s="2"/>
      <c r="D86" s="2"/>
      <c r="E86" s="2"/>
      <c r="F86" s="15"/>
      <c r="G86" s="15"/>
      <c r="H86" s="15" t="s">
        <v>90</v>
      </c>
      <c r="I86" s="15"/>
      <c r="J86" s="16">
        <v>958.33</v>
      </c>
      <c r="K86" s="17"/>
      <c r="L86" s="16">
        <v>958.33</v>
      </c>
      <c r="M86" s="17"/>
      <c r="N86" s="16">
        <v>958.33</v>
      </c>
      <c r="O86" s="17"/>
      <c r="P86" s="16">
        <v>958.33</v>
      </c>
      <c r="Q86" s="17"/>
      <c r="R86" s="16">
        <v>958.33</v>
      </c>
      <c r="S86" s="17"/>
      <c r="T86" s="16">
        <v>958.33</v>
      </c>
      <c r="U86" s="17"/>
      <c r="V86" s="16">
        <v>958.33</v>
      </c>
      <c r="W86" s="17"/>
      <c r="X86" s="16">
        <v>958.33</v>
      </c>
      <c r="Y86" s="17"/>
      <c r="Z86" s="16">
        <v>958.33</v>
      </c>
      <c r="AA86" s="17"/>
      <c r="AB86" s="16">
        <v>958.33</v>
      </c>
      <c r="AC86" s="17"/>
      <c r="AD86" s="16">
        <v>958.33</v>
      </c>
      <c r="AE86" s="17"/>
      <c r="AF86" s="16">
        <v>958.37</v>
      </c>
      <c r="AG86" s="17"/>
      <c r="AH86" s="16">
        <v>11500</v>
      </c>
      <c r="AI86" s="16">
        <f>AH86</f>
        <v>11500</v>
      </c>
      <c r="AJ86" s="20">
        <f>+AI86-AH86</f>
        <v>0</v>
      </c>
    </row>
    <row r="87" spans="1:40" x14ac:dyDescent="0.25">
      <c r="A87" s="2"/>
      <c r="B87" s="2"/>
      <c r="C87" s="2"/>
      <c r="D87" s="2"/>
      <c r="E87" s="2"/>
      <c r="F87" s="15"/>
      <c r="G87" s="15"/>
      <c r="H87" s="15" t="s">
        <v>91</v>
      </c>
      <c r="I87" s="15"/>
      <c r="J87" s="16">
        <v>291.66000000000003</v>
      </c>
      <c r="K87" s="17"/>
      <c r="L87" s="16">
        <v>291.66000000000003</v>
      </c>
      <c r="M87" s="17"/>
      <c r="N87" s="16">
        <v>291.66000000000003</v>
      </c>
      <c r="O87" s="17"/>
      <c r="P87" s="16">
        <v>291.66000000000003</v>
      </c>
      <c r="Q87" s="17"/>
      <c r="R87" s="16">
        <v>291.67</v>
      </c>
      <c r="S87" s="17"/>
      <c r="T87" s="16">
        <v>291.67</v>
      </c>
      <c r="U87" s="17"/>
      <c r="V87" s="16">
        <v>291.67</v>
      </c>
      <c r="W87" s="17"/>
      <c r="X87" s="16">
        <v>291.67</v>
      </c>
      <c r="Y87" s="17"/>
      <c r="Z87" s="16">
        <v>291.67</v>
      </c>
      <c r="AA87" s="17"/>
      <c r="AB87" s="16">
        <v>291.67</v>
      </c>
      <c r="AC87" s="17"/>
      <c r="AD87" s="16">
        <v>291.67</v>
      </c>
      <c r="AE87" s="17"/>
      <c r="AF87" s="16">
        <v>291.67</v>
      </c>
      <c r="AG87" s="17"/>
      <c r="AH87" s="16">
        <v>3500</v>
      </c>
      <c r="AI87" s="16">
        <v>4500</v>
      </c>
      <c r="AJ87" s="20">
        <f>+AI87-AH87</f>
        <v>1000</v>
      </c>
    </row>
    <row r="88" spans="1:40" ht="15.75" thickBot="1" x14ac:dyDescent="0.3">
      <c r="A88" s="2"/>
      <c r="B88" s="2"/>
      <c r="C88" s="2"/>
      <c r="D88" s="2"/>
      <c r="E88" s="2"/>
      <c r="F88" s="35"/>
      <c r="G88" s="35"/>
      <c r="H88" s="35" t="s">
        <v>92</v>
      </c>
      <c r="I88" s="35"/>
      <c r="J88" s="36">
        <v>41.66</v>
      </c>
      <c r="K88" s="37"/>
      <c r="L88" s="36">
        <v>41.66</v>
      </c>
      <c r="M88" s="37"/>
      <c r="N88" s="36">
        <v>41.66</v>
      </c>
      <c r="O88" s="37"/>
      <c r="P88" s="36">
        <v>41.66</v>
      </c>
      <c r="Q88" s="37"/>
      <c r="R88" s="36">
        <v>41.66</v>
      </c>
      <c r="S88" s="37"/>
      <c r="T88" s="36">
        <v>41.66</v>
      </c>
      <c r="U88" s="37"/>
      <c r="V88" s="36">
        <v>41.66</v>
      </c>
      <c r="W88" s="37"/>
      <c r="X88" s="36">
        <v>41.66</v>
      </c>
      <c r="Y88" s="37"/>
      <c r="Z88" s="36">
        <v>41.66</v>
      </c>
      <c r="AA88" s="37"/>
      <c r="AB88" s="36">
        <v>41.66</v>
      </c>
      <c r="AC88" s="37"/>
      <c r="AD88" s="36">
        <v>41.66</v>
      </c>
      <c r="AE88" s="37"/>
      <c r="AF88" s="36">
        <v>41.74</v>
      </c>
      <c r="AG88" s="37"/>
      <c r="AH88" s="36">
        <v>500</v>
      </c>
      <c r="AI88" s="36">
        <v>500</v>
      </c>
      <c r="AJ88" s="38">
        <f>+AI88-AH88</f>
        <v>0</v>
      </c>
      <c r="AN88" s="198"/>
    </row>
    <row r="89" spans="1:40" x14ac:dyDescent="0.25">
      <c r="A89" s="2"/>
      <c r="B89" s="2"/>
      <c r="C89" s="2"/>
      <c r="D89" s="2"/>
      <c r="E89" s="2"/>
      <c r="F89" s="31"/>
      <c r="G89" s="31"/>
      <c r="H89" s="31" t="s">
        <v>93</v>
      </c>
      <c r="I89" s="31"/>
      <c r="J89" s="32">
        <f>ROUND(SUM(J84:J88),5)</f>
        <v>1333.31</v>
      </c>
      <c r="K89" s="33"/>
      <c r="L89" s="32">
        <f>ROUND(SUM(L84:L88),5)</f>
        <v>1333.31</v>
      </c>
      <c r="M89" s="33"/>
      <c r="N89" s="32">
        <f>ROUND(SUM(N84:N88),5)</f>
        <v>1333.31</v>
      </c>
      <c r="O89" s="33"/>
      <c r="P89" s="32">
        <f>ROUND(SUM(P84:P88),5)</f>
        <v>1333.31</v>
      </c>
      <c r="Q89" s="33"/>
      <c r="R89" s="32">
        <f>ROUND(SUM(R84:R88),5)</f>
        <v>1333.32</v>
      </c>
      <c r="S89" s="33"/>
      <c r="T89" s="32">
        <f>ROUND(SUM(T84:T88),5)</f>
        <v>1333.32</v>
      </c>
      <c r="U89" s="33"/>
      <c r="V89" s="32">
        <f>ROUND(SUM(V84:V88),5)</f>
        <v>1333.32</v>
      </c>
      <c r="W89" s="33"/>
      <c r="X89" s="32">
        <f>ROUND(SUM(X84:X88),5)</f>
        <v>1333.32</v>
      </c>
      <c r="Y89" s="33"/>
      <c r="Z89" s="32">
        <f>ROUND(SUM(Z84:Z88),5)</f>
        <v>1333.32</v>
      </c>
      <c r="AA89" s="33"/>
      <c r="AB89" s="32">
        <f>ROUND(SUM(AB84:AB88),5)</f>
        <v>1333.32</v>
      </c>
      <c r="AC89" s="33"/>
      <c r="AD89" s="32">
        <f>ROUND(SUM(AD84:AD88),5)</f>
        <v>1333.32</v>
      </c>
      <c r="AE89" s="33"/>
      <c r="AF89" s="32">
        <f>ROUND(SUM(AF84:AF88),5)</f>
        <v>1333.52</v>
      </c>
      <c r="AG89" s="33"/>
      <c r="AH89" s="32">
        <f>SUM(AH85:AH88)</f>
        <v>16000</v>
      </c>
      <c r="AI89" s="32">
        <f>SUM(AI85:AI88)</f>
        <v>17000</v>
      </c>
      <c r="AJ89" s="34">
        <f>+AI89-AH89</f>
        <v>1000</v>
      </c>
      <c r="AN89" s="198"/>
    </row>
    <row r="90" spans="1:40" x14ac:dyDescent="0.25">
      <c r="A90" s="2"/>
      <c r="B90" s="2"/>
      <c r="C90" s="2"/>
      <c r="D90" s="2"/>
      <c r="E90" s="2"/>
      <c r="F90" s="26" t="s">
        <v>94</v>
      </c>
      <c r="G90" s="26"/>
      <c r="H90" s="26"/>
      <c r="I90" s="26"/>
      <c r="J90" s="9"/>
      <c r="K90" s="27"/>
      <c r="L90" s="9"/>
      <c r="M90" s="27"/>
      <c r="N90" s="9"/>
      <c r="O90" s="27"/>
      <c r="P90" s="9"/>
      <c r="Q90" s="27"/>
      <c r="R90" s="9"/>
      <c r="S90" s="27"/>
      <c r="T90" s="9"/>
      <c r="U90" s="27"/>
      <c r="V90" s="9"/>
      <c r="W90" s="27"/>
      <c r="X90" s="9"/>
      <c r="Y90" s="27"/>
      <c r="Z90" s="9"/>
      <c r="AA90" s="27"/>
      <c r="AB90" s="9"/>
      <c r="AC90" s="27"/>
      <c r="AD90" s="9"/>
      <c r="AE90" s="27"/>
      <c r="AF90" s="9"/>
      <c r="AG90" s="27"/>
      <c r="AH90" s="9"/>
      <c r="AI90" s="215"/>
      <c r="AJ90" s="30"/>
      <c r="AN90" s="198"/>
    </row>
    <row r="91" spans="1:40" x14ac:dyDescent="0.25">
      <c r="A91" s="2"/>
      <c r="B91" s="2"/>
      <c r="C91" s="2"/>
      <c r="D91" s="2"/>
      <c r="E91" s="2"/>
      <c r="F91" s="15"/>
      <c r="G91" s="15"/>
      <c r="H91" s="15" t="s">
        <v>95</v>
      </c>
      <c r="I91" s="15"/>
      <c r="J91" s="16">
        <v>163.63</v>
      </c>
      <c r="K91" s="17"/>
      <c r="L91" s="16">
        <v>163.63</v>
      </c>
      <c r="M91" s="17"/>
      <c r="N91" s="16">
        <v>163.63</v>
      </c>
      <c r="O91" s="17"/>
      <c r="P91" s="16">
        <v>163.63</v>
      </c>
      <c r="Q91" s="17"/>
      <c r="R91" s="16">
        <v>163.63</v>
      </c>
      <c r="S91" s="17"/>
      <c r="T91" s="16">
        <v>163.63</v>
      </c>
      <c r="U91" s="17"/>
      <c r="V91" s="16">
        <v>163.63</v>
      </c>
      <c r="W91" s="17"/>
      <c r="X91" s="16">
        <v>163.63</v>
      </c>
      <c r="Y91" s="17"/>
      <c r="Z91" s="16">
        <v>163.63</v>
      </c>
      <c r="AA91" s="17"/>
      <c r="AB91" s="16">
        <v>163.63</v>
      </c>
      <c r="AC91" s="17"/>
      <c r="AD91" s="16">
        <v>163.63</v>
      </c>
      <c r="AE91" s="17"/>
      <c r="AF91" s="16">
        <v>163.58000000000001</v>
      </c>
      <c r="AG91" s="17"/>
      <c r="AH91" s="16">
        <v>14000</v>
      </c>
      <c r="AI91" s="16">
        <v>4000</v>
      </c>
      <c r="AJ91" s="20">
        <f t="shared" ref="AJ91:AJ98" si="6">+AI91-AH91</f>
        <v>-10000</v>
      </c>
      <c r="AN91" s="198"/>
    </row>
    <row r="92" spans="1:40" x14ac:dyDescent="0.25">
      <c r="A92" s="2"/>
      <c r="B92" s="2"/>
      <c r="C92" s="2"/>
      <c r="D92" s="2"/>
      <c r="E92" s="2"/>
      <c r="F92" s="15"/>
      <c r="G92" s="15"/>
      <c r="H92" s="15" t="s">
        <v>96</v>
      </c>
      <c r="I92" s="15"/>
      <c r="J92" s="16">
        <v>209.46</v>
      </c>
      <c r="K92" s="17"/>
      <c r="L92" s="16">
        <v>209.46</v>
      </c>
      <c r="M92" s="17"/>
      <c r="N92" s="16">
        <v>209.46</v>
      </c>
      <c r="O92" s="17"/>
      <c r="P92" s="16">
        <v>209.46</v>
      </c>
      <c r="Q92" s="17"/>
      <c r="R92" s="16">
        <v>209.46</v>
      </c>
      <c r="S92" s="17"/>
      <c r="T92" s="16">
        <v>209.46</v>
      </c>
      <c r="U92" s="17"/>
      <c r="V92" s="16">
        <v>209.46</v>
      </c>
      <c r="W92" s="17"/>
      <c r="X92" s="16">
        <v>209.46</v>
      </c>
      <c r="Y92" s="17"/>
      <c r="Z92" s="16">
        <v>209.46</v>
      </c>
      <c r="AA92" s="17"/>
      <c r="AB92" s="16">
        <v>209.46</v>
      </c>
      <c r="AC92" s="17"/>
      <c r="AD92" s="16">
        <v>209.46</v>
      </c>
      <c r="AE92" s="17"/>
      <c r="AF92" s="16">
        <v>209.45</v>
      </c>
      <c r="AG92" s="17"/>
      <c r="AH92" s="16">
        <v>3000</v>
      </c>
      <c r="AI92" s="16">
        <v>3000</v>
      </c>
      <c r="AJ92" s="20">
        <f t="shared" si="6"/>
        <v>0</v>
      </c>
      <c r="AN92" s="198"/>
    </row>
    <row r="93" spans="1:40" x14ac:dyDescent="0.25">
      <c r="A93" s="2"/>
      <c r="B93" s="2"/>
      <c r="C93" s="2"/>
      <c r="D93" s="2"/>
      <c r="E93" s="2"/>
      <c r="F93" s="15"/>
      <c r="G93" s="15"/>
      <c r="H93" s="15" t="s">
        <v>97</v>
      </c>
      <c r="I93" s="15"/>
      <c r="J93" s="16">
        <v>1166.67</v>
      </c>
      <c r="K93" s="17"/>
      <c r="L93" s="16">
        <v>1166.67</v>
      </c>
      <c r="M93" s="17"/>
      <c r="N93" s="16">
        <v>1166.67</v>
      </c>
      <c r="O93" s="17"/>
      <c r="P93" s="16">
        <v>1166.67</v>
      </c>
      <c r="Q93" s="17"/>
      <c r="R93" s="16">
        <v>1166.67</v>
      </c>
      <c r="S93" s="17"/>
      <c r="T93" s="16">
        <v>1166.67</v>
      </c>
      <c r="U93" s="17"/>
      <c r="V93" s="16">
        <v>1166.67</v>
      </c>
      <c r="W93" s="17"/>
      <c r="X93" s="16">
        <v>1166.67</v>
      </c>
      <c r="Y93" s="17"/>
      <c r="Z93" s="16">
        <v>1166.67</v>
      </c>
      <c r="AA93" s="17"/>
      <c r="AB93" s="16">
        <v>1166.67</v>
      </c>
      <c r="AC93" s="17"/>
      <c r="AD93" s="16">
        <v>1166.67</v>
      </c>
      <c r="AE93" s="17"/>
      <c r="AF93" s="16">
        <v>1166.6300000000001</v>
      </c>
      <c r="AG93" s="17"/>
      <c r="AH93" s="16">
        <v>14000</v>
      </c>
      <c r="AI93" s="16">
        <v>14000</v>
      </c>
      <c r="AJ93" s="20">
        <f t="shared" si="6"/>
        <v>0</v>
      </c>
      <c r="AN93" s="198"/>
    </row>
    <row r="94" spans="1:40" x14ac:dyDescent="0.25">
      <c r="A94" s="2"/>
      <c r="B94" s="2"/>
      <c r="C94" s="2"/>
      <c r="D94" s="2"/>
      <c r="E94" s="2"/>
      <c r="F94" s="15"/>
      <c r="G94" s="15"/>
      <c r="H94" s="15" t="s">
        <v>98</v>
      </c>
      <c r="I94" s="15"/>
      <c r="J94" s="16">
        <v>83.33</v>
      </c>
      <c r="K94" s="17"/>
      <c r="L94" s="16">
        <v>83.33</v>
      </c>
      <c r="M94" s="17"/>
      <c r="N94" s="16">
        <v>83.33</v>
      </c>
      <c r="O94" s="17"/>
      <c r="P94" s="16">
        <v>83.33</v>
      </c>
      <c r="Q94" s="17"/>
      <c r="R94" s="16">
        <v>83.33</v>
      </c>
      <c r="S94" s="17"/>
      <c r="T94" s="16">
        <v>83.33</v>
      </c>
      <c r="U94" s="17"/>
      <c r="V94" s="16">
        <v>83.33</v>
      </c>
      <c r="W94" s="17"/>
      <c r="X94" s="16">
        <v>83.33</v>
      </c>
      <c r="Y94" s="17"/>
      <c r="Z94" s="16">
        <v>83.33</v>
      </c>
      <c r="AA94" s="17"/>
      <c r="AB94" s="16">
        <v>83.33</v>
      </c>
      <c r="AC94" s="17"/>
      <c r="AD94" s="16">
        <v>83.33</v>
      </c>
      <c r="AE94" s="17"/>
      <c r="AF94" s="16">
        <v>83.37</v>
      </c>
      <c r="AG94" s="17"/>
      <c r="AH94" s="16">
        <v>1000</v>
      </c>
      <c r="AI94" s="16">
        <v>2000</v>
      </c>
      <c r="AJ94" s="20">
        <f t="shared" si="6"/>
        <v>1000</v>
      </c>
      <c r="AN94" s="198"/>
    </row>
    <row r="95" spans="1:40" x14ac:dyDescent="0.25">
      <c r="A95" s="2"/>
      <c r="B95" s="2"/>
      <c r="C95" s="2"/>
      <c r="D95" s="2"/>
      <c r="E95" s="2"/>
      <c r="F95" s="15"/>
      <c r="G95" s="15"/>
      <c r="H95" s="15" t="s">
        <v>99</v>
      </c>
      <c r="I95" s="15"/>
      <c r="J95" s="16">
        <v>20.83</v>
      </c>
      <c r="K95" s="17"/>
      <c r="L95" s="16">
        <v>20.83</v>
      </c>
      <c r="M95" s="17"/>
      <c r="N95" s="16">
        <v>20.83</v>
      </c>
      <c r="O95" s="17"/>
      <c r="P95" s="16">
        <v>20.83</v>
      </c>
      <c r="Q95" s="17"/>
      <c r="R95" s="16">
        <v>20.83</v>
      </c>
      <c r="S95" s="17"/>
      <c r="T95" s="16">
        <v>20.83</v>
      </c>
      <c r="U95" s="17"/>
      <c r="V95" s="16">
        <v>20.83</v>
      </c>
      <c r="W95" s="17"/>
      <c r="X95" s="16">
        <v>20.83</v>
      </c>
      <c r="Y95" s="17"/>
      <c r="Z95" s="16">
        <v>20.83</v>
      </c>
      <c r="AA95" s="17"/>
      <c r="AB95" s="16">
        <v>20.83</v>
      </c>
      <c r="AC95" s="17"/>
      <c r="AD95" s="16">
        <v>20.83</v>
      </c>
      <c r="AE95" s="17"/>
      <c r="AF95" s="16">
        <v>20.87</v>
      </c>
      <c r="AG95" s="17"/>
      <c r="AH95" s="16">
        <v>250</v>
      </c>
      <c r="AI95" s="16">
        <v>2500</v>
      </c>
      <c r="AJ95" s="20">
        <f t="shared" si="6"/>
        <v>2250</v>
      </c>
      <c r="AN95" s="198"/>
    </row>
    <row r="96" spans="1:40" ht="15.75" thickBot="1" x14ac:dyDescent="0.3">
      <c r="A96" s="2"/>
      <c r="B96" s="2"/>
      <c r="C96" s="2"/>
      <c r="D96" s="2"/>
      <c r="E96" s="2"/>
      <c r="F96" s="15"/>
      <c r="G96" s="15"/>
      <c r="H96" s="15" t="s">
        <v>100</v>
      </c>
      <c r="I96" s="15"/>
      <c r="J96" s="16">
        <v>41.66</v>
      </c>
      <c r="K96" s="17"/>
      <c r="L96" s="16">
        <v>41.66</v>
      </c>
      <c r="M96" s="17"/>
      <c r="N96" s="16">
        <v>41.66</v>
      </c>
      <c r="O96" s="17"/>
      <c r="P96" s="16">
        <v>41.66</v>
      </c>
      <c r="Q96" s="17"/>
      <c r="R96" s="16">
        <v>41.66</v>
      </c>
      <c r="S96" s="17"/>
      <c r="T96" s="16">
        <v>41.66</v>
      </c>
      <c r="U96" s="17"/>
      <c r="V96" s="16">
        <v>41.66</v>
      </c>
      <c r="W96" s="17"/>
      <c r="X96" s="16">
        <v>41.66</v>
      </c>
      <c r="Y96" s="17"/>
      <c r="Z96" s="16">
        <v>41.66</v>
      </c>
      <c r="AA96" s="17"/>
      <c r="AB96" s="16">
        <v>41.66</v>
      </c>
      <c r="AC96" s="17"/>
      <c r="AD96" s="16">
        <v>41.66</v>
      </c>
      <c r="AE96" s="17"/>
      <c r="AF96" s="16">
        <v>41.74</v>
      </c>
      <c r="AG96" s="17"/>
      <c r="AH96" s="16">
        <v>500</v>
      </c>
      <c r="AI96" s="16">
        <v>500</v>
      </c>
      <c r="AJ96" s="20">
        <f t="shared" si="6"/>
        <v>0</v>
      </c>
      <c r="AL96" s="198"/>
      <c r="AN96" s="198"/>
    </row>
    <row r="97" spans="1:40" ht="15.75" thickBot="1" x14ac:dyDescent="0.3">
      <c r="A97" s="2"/>
      <c r="B97" s="2"/>
      <c r="C97" s="2"/>
      <c r="D97" s="2"/>
      <c r="E97" s="2"/>
      <c r="F97" s="39"/>
      <c r="G97" s="39"/>
      <c r="H97" s="39" t="s">
        <v>102</v>
      </c>
      <c r="I97" s="39"/>
      <c r="J97" s="40">
        <f>ROUND(SUM(J90:J96),5)</f>
        <v>1685.58</v>
      </c>
      <c r="K97" s="41"/>
      <c r="L97" s="40">
        <f>ROUND(SUM(L90:L96),5)</f>
        <v>1685.58</v>
      </c>
      <c r="M97" s="41"/>
      <c r="N97" s="40">
        <f>ROUND(SUM(N90:N96),5)</f>
        <v>1685.58</v>
      </c>
      <c r="O97" s="41"/>
      <c r="P97" s="40">
        <f>ROUND(SUM(P90:P96),5)</f>
        <v>1685.58</v>
      </c>
      <c r="Q97" s="41"/>
      <c r="R97" s="40">
        <f>ROUND(SUM(R90:R96),5)</f>
        <v>1685.58</v>
      </c>
      <c r="S97" s="41"/>
      <c r="T97" s="40">
        <f>ROUND(SUM(T90:T96),5)</f>
        <v>1685.58</v>
      </c>
      <c r="U97" s="41"/>
      <c r="V97" s="40">
        <f>ROUND(SUM(V90:V96),5)</f>
        <v>1685.58</v>
      </c>
      <c r="W97" s="41"/>
      <c r="X97" s="40">
        <f>ROUND(SUM(X90:X96),5)</f>
        <v>1685.58</v>
      </c>
      <c r="Y97" s="41"/>
      <c r="Z97" s="40">
        <f>ROUND(SUM(Z90:Z96),5)</f>
        <v>1685.58</v>
      </c>
      <c r="AA97" s="41"/>
      <c r="AB97" s="40">
        <f>ROUND(SUM(AB90:AB96),5)</f>
        <v>1685.58</v>
      </c>
      <c r="AC97" s="41"/>
      <c r="AD97" s="40">
        <f>ROUND(SUM(AD90:AD96),5)</f>
        <v>1685.58</v>
      </c>
      <c r="AE97" s="41"/>
      <c r="AF97" s="40">
        <f>ROUND(SUM(AF90:AF96),5)</f>
        <v>1685.64</v>
      </c>
      <c r="AG97" s="41"/>
      <c r="AH97" s="40">
        <f>SUM(AH91:AH96)</f>
        <v>32750</v>
      </c>
      <c r="AI97" s="40">
        <f>SUM(AI91:AI96)</f>
        <v>26000</v>
      </c>
      <c r="AJ97" s="42">
        <f t="shared" si="6"/>
        <v>-6750</v>
      </c>
      <c r="AL97" s="197"/>
      <c r="AN97" s="198"/>
    </row>
    <row r="98" spans="1:40" x14ac:dyDescent="0.25">
      <c r="A98" s="2"/>
      <c r="B98" s="2"/>
      <c r="C98" s="2"/>
      <c r="D98" s="2"/>
      <c r="E98" s="2"/>
      <c r="F98" s="31"/>
      <c r="G98" s="31" t="s">
        <v>103</v>
      </c>
      <c r="H98" s="31"/>
      <c r="I98" s="31"/>
      <c r="J98" s="32">
        <f>ROUND(J83+J89+J97,5)</f>
        <v>3018.89</v>
      </c>
      <c r="K98" s="33"/>
      <c r="L98" s="32">
        <f>ROUND(L83+L89+L97,5)</f>
        <v>3018.89</v>
      </c>
      <c r="M98" s="33"/>
      <c r="N98" s="32">
        <f>ROUND(N83+N89+N97,5)</f>
        <v>3018.89</v>
      </c>
      <c r="O98" s="33"/>
      <c r="P98" s="32">
        <f>ROUND(P83+P89+P97,5)</f>
        <v>3018.89</v>
      </c>
      <c r="Q98" s="33"/>
      <c r="R98" s="32">
        <f>ROUND(R83+R89+R97,5)</f>
        <v>3018.9</v>
      </c>
      <c r="S98" s="33"/>
      <c r="T98" s="32">
        <f>ROUND(T83+T89+T97,5)</f>
        <v>3018.9</v>
      </c>
      <c r="U98" s="33"/>
      <c r="V98" s="32">
        <f>ROUND(V83+V89+V97,5)</f>
        <v>3018.9</v>
      </c>
      <c r="W98" s="33"/>
      <c r="X98" s="32">
        <f>ROUND(X83+X89+X97,5)</f>
        <v>3018.9</v>
      </c>
      <c r="Y98" s="33"/>
      <c r="Z98" s="32">
        <f>ROUND(Z83+Z89+Z97,5)</f>
        <v>3018.9</v>
      </c>
      <c r="AA98" s="33"/>
      <c r="AB98" s="32">
        <f>ROUND(AB83+AB89+AB97,5)</f>
        <v>3018.9</v>
      </c>
      <c r="AC98" s="33"/>
      <c r="AD98" s="32">
        <f>ROUND(AD83+AD89+AD97,5)</f>
        <v>3018.9</v>
      </c>
      <c r="AE98" s="33"/>
      <c r="AF98" s="32">
        <f>ROUND(AF83+AF89+AF97,5)</f>
        <v>3019.16</v>
      </c>
      <c r="AG98" s="33"/>
      <c r="AH98" s="32">
        <f>SUM(AH89+AH97)</f>
        <v>48750</v>
      </c>
      <c r="AI98" s="32">
        <f>SUM(AI89+AI97)</f>
        <v>43000</v>
      </c>
      <c r="AJ98" s="34">
        <f t="shared" si="6"/>
        <v>-5750</v>
      </c>
      <c r="AN98" s="198"/>
    </row>
    <row r="99" spans="1:40" x14ac:dyDescent="0.25">
      <c r="A99" s="2"/>
      <c r="B99" s="2"/>
      <c r="C99" s="2"/>
      <c r="D99" s="2"/>
      <c r="E99" s="2"/>
      <c r="F99" s="26" t="s">
        <v>104</v>
      </c>
      <c r="G99" s="26"/>
      <c r="H99" s="26"/>
      <c r="I99" s="26"/>
      <c r="J99" s="9"/>
      <c r="K99" s="27"/>
      <c r="L99" s="9"/>
      <c r="M99" s="27"/>
      <c r="N99" s="9"/>
      <c r="O99" s="27"/>
      <c r="P99" s="9"/>
      <c r="Q99" s="27"/>
      <c r="R99" s="9"/>
      <c r="S99" s="27"/>
      <c r="T99" s="9"/>
      <c r="U99" s="27"/>
      <c r="V99" s="9"/>
      <c r="W99" s="27"/>
      <c r="X99" s="9"/>
      <c r="Y99" s="27"/>
      <c r="Z99" s="9"/>
      <c r="AA99" s="27"/>
      <c r="AB99" s="9"/>
      <c r="AC99" s="27"/>
      <c r="AD99" s="9"/>
      <c r="AE99" s="27"/>
      <c r="AF99" s="9"/>
      <c r="AG99" s="27"/>
      <c r="AH99" s="9"/>
      <c r="AI99" s="9"/>
      <c r="AJ99" s="30"/>
      <c r="AN99" s="198"/>
    </row>
    <row r="100" spans="1:40" s="5" customFormat="1" x14ac:dyDescent="0.25">
      <c r="A100" s="2"/>
      <c r="B100" s="2"/>
      <c r="C100" s="2"/>
      <c r="D100" s="2"/>
      <c r="E100" s="2"/>
      <c r="F100" s="15"/>
      <c r="G100" s="15"/>
      <c r="H100" s="15" t="s">
        <v>258</v>
      </c>
      <c r="I100" s="15"/>
      <c r="J100" s="16">
        <v>41.66</v>
      </c>
      <c r="K100" s="17"/>
      <c r="L100" s="16">
        <v>41.66</v>
      </c>
      <c r="M100" s="17"/>
      <c r="N100" s="16">
        <v>41.66</v>
      </c>
      <c r="O100" s="17"/>
      <c r="P100" s="16">
        <v>41.66</v>
      </c>
      <c r="Q100" s="17"/>
      <c r="R100" s="16">
        <v>41.66</v>
      </c>
      <c r="S100" s="17"/>
      <c r="T100" s="16">
        <v>41.66</v>
      </c>
      <c r="U100" s="17"/>
      <c r="V100" s="16">
        <v>41.66</v>
      </c>
      <c r="W100" s="17"/>
      <c r="X100" s="16">
        <v>41.66</v>
      </c>
      <c r="Y100" s="17"/>
      <c r="Z100" s="16">
        <v>41.66</v>
      </c>
      <c r="AA100" s="17"/>
      <c r="AB100" s="16">
        <v>41.66</v>
      </c>
      <c r="AC100" s="17"/>
      <c r="AD100" s="16">
        <v>41.66</v>
      </c>
      <c r="AE100" s="17"/>
      <c r="AF100" s="16">
        <v>41.74</v>
      </c>
      <c r="AG100" s="17"/>
      <c r="AH100" s="16">
        <v>500</v>
      </c>
      <c r="AI100" s="16">
        <v>500</v>
      </c>
      <c r="AJ100" s="20">
        <f t="shared" ref="AJ100:AJ105" si="7">+AI100-AH100</f>
        <v>0</v>
      </c>
      <c r="AL100" s="197">
        <v>4000</v>
      </c>
      <c r="AN100" s="211"/>
    </row>
    <row r="101" spans="1:40" x14ac:dyDescent="0.25">
      <c r="A101" s="2"/>
      <c r="B101" s="2"/>
      <c r="C101" s="2"/>
      <c r="D101" s="2"/>
      <c r="E101" s="2"/>
      <c r="F101" s="15"/>
      <c r="G101" s="15"/>
      <c r="H101" s="15" t="s">
        <v>105</v>
      </c>
      <c r="I101" s="15"/>
      <c r="J101" s="16">
        <v>83.33</v>
      </c>
      <c r="K101" s="17"/>
      <c r="L101" s="16">
        <v>83.33</v>
      </c>
      <c r="M101" s="17"/>
      <c r="N101" s="16">
        <v>83.33</v>
      </c>
      <c r="O101" s="17"/>
      <c r="P101" s="16">
        <v>83.33</v>
      </c>
      <c r="Q101" s="17"/>
      <c r="R101" s="16">
        <v>83.33</v>
      </c>
      <c r="S101" s="17"/>
      <c r="T101" s="16">
        <v>83.33</v>
      </c>
      <c r="U101" s="17"/>
      <c r="V101" s="16">
        <v>83.33</v>
      </c>
      <c r="W101" s="17"/>
      <c r="X101" s="16">
        <v>83.33</v>
      </c>
      <c r="Y101" s="17"/>
      <c r="Z101" s="16">
        <v>83.33</v>
      </c>
      <c r="AA101" s="17"/>
      <c r="AB101" s="16">
        <v>83.33</v>
      </c>
      <c r="AC101" s="17"/>
      <c r="AD101" s="16">
        <v>83.33</v>
      </c>
      <c r="AE101" s="17"/>
      <c r="AF101" s="16">
        <v>83.37</v>
      </c>
      <c r="AG101" s="17"/>
      <c r="AH101" s="16">
        <v>1000</v>
      </c>
      <c r="AI101" s="16">
        <v>250</v>
      </c>
      <c r="AJ101" s="20">
        <f t="shared" si="7"/>
        <v>-750</v>
      </c>
      <c r="AN101" s="198"/>
    </row>
    <row r="102" spans="1:40" x14ac:dyDescent="0.25">
      <c r="A102" s="2"/>
      <c r="B102" s="2"/>
      <c r="C102" s="2"/>
      <c r="D102" s="2"/>
      <c r="E102" s="2"/>
      <c r="F102" s="15"/>
      <c r="G102" s="15"/>
      <c r="H102" s="15" t="s">
        <v>106</v>
      </c>
      <c r="I102" s="15"/>
      <c r="J102" s="16">
        <v>291.66000000000003</v>
      </c>
      <c r="K102" s="17"/>
      <c r="L102" s="16">
        <v>291.66000000000003</v>
      </c>
      <c r="M102" s="17"/>
      <c r="N102" s="16">
        <v>291.66000000000003</v>
      </c>
      <c r="O102" s="17"/>
      <c r="P102" s="16">
        <v>291.66000000000003</v>
      </c>
      <c r="Q102" s="17"/>
      <c r="R102" s="16">
        <v>291.67</v>
      </c>
      <c r="S102" s="17"/>
      <c r="T102" s="16">
        <v>291.67</v>
      </c>
      <c r="U102" s="17"/>
      <c r="V102" s="16">
        <v>291.67</v>
      </c>
      <c r="W102" s="17"/>
      <c r="X102" s="16">
        <v>291.67</v>
      </c>
      <c r="Y102" s="17"/>
      <c r="Z102" s="16">
        <v>291.67</v>
      </c>
      <c r="AA102" s="17"/>
      <c r="AB102" s="16">
        <v>291.67</v>
      </c>
      <c r="AC102" s="17"/>
      <c r="AD102" s="16">
        <v>291.67</v>
      </c>
      <c r="AE102" s="17"/>
      <c r="AF102" s="16">
        <v>291.67</v>
      </c>
      <c r="AG102" s="17"/>
      <c r="AH102" s="16">
        <v>3500</v>
      </c>
      <c r="AI102" s="16">
        <f t="shared" ref="AI102" si="8">AH102</f>
        <v>3500</v>
      </c>
      <c r="AJ102" s="20">
        <f t="shared" si="7"/>
        <v>0</v>
      </c>
      <c r="AN102" s="198"/>
    </row>
    <row r="103" spans="1:40" x14ac:dyDescent="0.25">
      <c r="A103" s="2"/>
      <c r="B103" s="2"/>
      <c r="C103" s="2"/>
      <c r="D103" s="2"/>
      <c r="E103" s="2"/>
      <c r="F103" s="15"/>
      <c r="G103" s="15"/>
      <c r="H103" s="15" t="s">
        <v>107</v>
      </c>
      <c r="I103" s="15"/>
      <c r="J103" s="16">
        <v>83.33</v>
      </c>
      <c r="K103" s="17"/>
      <c r="L103" s="16">
        <v>83.33</v>
      </c>
      <c r="M103" s="17"/>
      <c r="N103" s="16">
        <v>83.33</v>
      </c>
      <c r="O103" s="17"/>
      <c r="P103" s="16">
        <v>83.33</v>
      </c>
      <c r="Q103" s="17"/>
      <c r="R103" s="16">
        <v>83.33</v>
      </c>
      <c r="S103" s="17"/>
      <c r="T103" s="16">
        <v>83.33</v>
      </c>
      <c r="U103" s="17"/>
      <c r="V103" s="16">
        <v>83.33</v>
      </c>
      <c r="W103" s="17"/>
      <c r="X103" s="16">
        <v>83.33</v>
      </c>
      <c r="Y103" s="17"/>
      <c r="Z103" s="16">
        <v>83.33</v>
      </c>
      <c r="AA103" s="17"/>
      <c r="AB103" s="16">
        <v>83.33</v>
      </c>
      <c r="AC103" s="17"/>
      <c r="AD103" s="16">
        <v>83.33</v>
      </c>
      <c r="AE103" s="17"/>
      <c r="AF103" s="16">
        <v>83.37</v>
      </c>
      <c r="AG103" s="17"/>
      <c r="AH103" s="16">
        <v>1000</v>
      </c>
      <c r="AI103" s="16">
        <v>2000</v>
      </c>
      <c r="AJ103" s="20">
        <f t="shared" si="7"/>
        <v>1000</v>
      </c>
      <c r="AN103" s="198"/>
    </row>
    <row r="104" spans="1:40" x14ac:dyDescent="0.25">
      <c r="A104" s="2"/>
      <c r="B104" s="2"/>
      <c r="C104" s="2"/>
      <c r="D104" s="2"/>
      <c r="E104" s="2"/>
      <c r="F104" s="15"/>
      <c r="G104" s="15"/>
      <c r="H104" s="15" t="s">
        <v>108</v>
      </c>
      <c r="I104" s="15"/>
      <c r="J104" s="16">
        <v>250</v>
      </c>
      <c r="K104" s="17"/>
      <c r="L104" s="16">
        <v>250</v>
      </c>
      <c r="M104" s="17"/>
      <c r="N104" s="16">
        <v>250</v>
      </c>
      <c r="O104" s="17"/>
      <c r="P104" s="16">
        <v>250</v>
      </c>
      <c r="Q104" s="17"/>
      <c r="R104" s="16">
        <v>250</v>
      </c>
      <c r="S104" s="17"/>
      <c r="T104" s="16">
        <v>250</v>
      </c>
      <c r="U104" s="17"/>
      <c r="V104" s="16">
        <v>250</v>
      </c>
      <c r="W104" s="17"/>
      <c r="X104" s="16">
        <v>250</v>
      </c>
      <c r="Y104" s="17"/>
      <c r="Z104" s="16">
        <v>250</v>
      </c>
      <c r="AA104" s="17"/>
      <c r="AB104" s="16">
        <v>250</v>
      </c>
      <c r="AC104" s="17"/>
      <c r="AD104" s="16">
        <v>250</v>
      </c>
      <c r="AE104" s="17"/>
      <c r="AF104" s="16">
        <v>250</v>
      </c>
      <c r="AG104" s="17"/>
      <c r="AH104" s="16">
        <v>3000</v>
      </c>
      <c r="AI104" s="16">
        <v>3000</v>
      </c>
      <c r="AJ104" s="20">
        <f t="shared" si="7"/>
        <v>0</v>
      </c>
      <c r="AL104" s="197">
        <v>8000</v>
      </c>
      <c r="AN104" s="198"/>
    </row>
    <row r="105" spans="1:40" ht="15.75" thickBot="1" x14ac:dyDescent="0.3">
      <c r="A105" s="2"/>
      <c r="B105" s="2"/>
      <c r="C105" s="2"/>
      <c r="D105" s="2"/>
      <c r="E105" s="2"/>
      <c r="F105" s="35"/>
      <c r="G105" s="35"/>
      <c r="H105" s="35" t="s">
        <v>109</v>
      </c>
      <c r="I105" s="35"/>
      <c r="J105" s="36">
        <v>41.66</v>
      </c>
      <c r="K105" s="37"/>
      <c r="L105" s="36">
        <v>41.66</v>
      </c>
      <c r="M105" s="37"/>
      <c r="N105" s="36">
        <v>41.66</v>
      </c>
      <c r="O105" s="37"/>
      <c r="P105" s="36">
        <v>41.66</v>
      </c>
      <c r="Q105" s="37"/>
      <c r="R105" s="36">
        <v>41.66</v>
      </c>
      <c r="S105" s="37"/>
      <c r="T105" s="36">
        <v>41.66</v>
      </c>
      <c r="U105" s="37"/>
      <c r="V105" s="36">
        <v>41.66</v>
      </c>
      <c r="W105" s="37"/>
      <c r="X105" s="36">
        <v>41.66</v>
      </c>
      <c r="Y105" s="37"/>
      <c r="Z105" s="36">
        <v>41.66</v>
      </c>
      <c r="AA105" s="37"/>
      <c r="AB105" s="36">
        <v>41.66</v>
      </c>
      <c r="AC105" s="37"/>
      <c r="AD105" s="36">
        <v>41.66</v>
      </c>
      <c r="AE105" s="37"/>
      <c r="AF105" s="36">
        <v>41.74</v>
      </c>
      <c r="AG105" s="37"/>
      <c r="AH105" s="36">
        <v>500</v>
      </c>
      <c r="AI105" s="36">
        <v>1000</v>
      </c>
      <c r="AJ105" s="38">
        <f t="shared" si="7"/>
        <v>500</v>
      </c>
      <c r="AL105" s="197"/>
      <c r="AN105" s="198"/>
    </row>
    <row r="106" spans="1:40" ht="15.75" thickBot="1" x14ac:dyDescent="0.3">
      <c r="A106" s="2"/>
      <c r="B106" s="2"/>
      <c r="C106" s="2"/>
      <c r="D106" s="2"/>
      <c r="E106" s="2"/>
      <c r="F106" s="527"/>
      <c r="G106" s="527"/>
      <c r="H106" s="35" t="s">
        <v>101</v>
      </c>
      <c r="I106" s="527"/>
      <c r="J106" s="194"/>
      <c r="K106" s="195"/>
      <c r="L106" s="194"/>
      <c r="M106" s="195"/>
      <c r="N106" s="194"/>
      <c r="O106" s="195"/>
      <c r="P106" s="194"/>
      <c r="Q106" s="195"/>
      <c r="R106" s="194"/>
      <c r="S106" s="195"/>
      <c r="T106" s="194"/>
      <c r="U106" s="195"/>
      <c r="V106" s="194"/>
      <c r="W106" s="195"/>
      <c r="X106" s="194"/>
      <c r="Y106" s="195"/>
      <c r="Z106" s="194"/>
      <c r="AA106" s="195"/>
      <c r="AB106" s="194"/>
      <c r="AC106" s="195"/>
      <c r="AD106" s="194"/>
      <c r="AE106" s="195"/>
      <c r="AF106" s="194"/>
      <c r="AG106" s="195"/>
      <c r="AH106" s="36">
        <v>10000</v>
      </c>
      <c r="AI106" s="36">
        <v>1000</v>
      </c>
      <c r="AJ106" s="38">
        <f>+AI106-AH106</f>
        <v>-9000</v>
      </c>
      <c r="AN106" s="198"/>
    </row>
    <row r="107" spans="1:40" x14ac:dyDescent="0.25">
      <c r="A107" s="2"/>
      <c r="B107" s="2"/>
      <c r="C107" s="2"/>
      <c r="D107" s="2"/>
      <c r="E107" s="2"/>
      <c r="F107" s="31"/>
      <c r="G107" s="31" t="s">
        <v>110</v>
      </c>
      <c r="H107" s="31"/>
      <c r="I107" s="31"/>
      <c r="J107" s="32">
        <f>ROUND(SUM(J99:J105),5)</f>
        <v>791.64</v>
      </c>
      <c r="K107" s="33"/>
      <c r="L107" s="32">
        <f>ROUND(SUM(L99:L105),5)</f>
        <v>791.64</v>
      </c>
      <c r="M107" s="33"/>
      <c r="N107" s="32">
        <f>ROUND(SUM(N99:N105),5)</f>
        <v>791.64</v>
      </c>
      <c r="O107" s="33"/>
      <c r="P107" s="32">
        <f>ROUND(SUM(P99:P105),5)</f>
        <v>791.64</v>
      </c>
      <c r="Q107" s="33"/>
      <c r="R107" s="32">
        <f>ROUND(SUM(R99:R105),5)</f>
        <v>791.65</v>
      </c>
      <c r="S107" s="33"/>
      <c r="T107" s="32">
        <f>ROUND(SUM(T99:T105),5)</f>
        <v>791.65</v>
      </c>
      <c r="U107" s="33"/>
      <c r="V107" s="32">
        <f>ROUND(SUM(V99:V105),5)</f>
        <v>791.65</v>
      </c>
      <c r="W107" s="33"/>
      <c r="X107" s="32">
        <f>ROUND(SUM(X99:X105),5)</f>
        <v>791.65</v>
      </c>
      <c r="Y107" s="33"/>
      <c r="Z107" s="32">
        <f>ROUND(SUM(Z99:Z105),5)</f>
        <v>791.65</v>
      </c>
      <c r="AA107" s="33"/>
      <c r="AB107" s="32">
        <f>ROUND(SUM(AB99:AB105),5)</f>
        <v>791.65</v>
      </c>
      <c r="AC107" s="33"/>
      <c r="AD107" s="32">
        <f>ROUND(SUM(AD99:AD105),5)</f>
        <v>791.65</v>
      </c>
      <c r="AE107" s="33"/>
      <c r="AF107" s="32">
        <f>ROUND(SUM(AF99:AF105),5)</f>
        <v>791.89</v>
      </c>
      <c r="AG107" s="33"/>
      <c r="AH107" s="32">
        <f>SUM(AH100:AH106)</f>
        <v>19500</v>
      </c>
      <c r="AI107" s="32">
        <f>SUM(AI100:AI106)</f>
        <v>11250</v>
      </c>
      <c r="AJ107" s="32">
        <f>SUM(AJ100:AJ106)</f>
        <v>-8250</v>
      </c>
      <c r="AN107" s="198"/>
    </row>
    <row r="108" spans="1:40" x14ac:dyDescent="0.25">
      <c r="A108" s="2"/>
      <c r="B108" s="2"/>
      <c r="C108" s="2"/>
      <c r="D108" s="2"/>
      <c r="E108" s="2"/>
      <c r="F108" s="26" t="s">
        <v>111</v>
      </c>
      <c r="G108" s="26"/>
      <c r="H108" s="26"/>
      <c r="I108" s="26"/>
      <c r="J108" s="9"/>
      <c r="K108" s="27"/>
      <c r="L108" s="9"/>
      <c r="M108" s="27"/>
      <c r="N108" s="9"/>
      <c r="O108" s="27"/>
      <c r="P108" s="9"/>
      <c r="Q108" s="27"/>
      <c r="R108" s="9"/>
      <c r="S108" s="27"/>
      <c r="T108" s="9"/>
      <c r="U108" s="27"/>
      <c r="V108" s="9"/>
      <c r="W108" s="27"/>
      <c r="X108" s="9"/>
      <c r="Y108" s="27"/>
      <c r="Z108" s="9"/>
      <c r="AA108" s="27"/>
      <c r="AB108" s="9"/>
      <c r="AC108" s="27"/>
      <c r="AD108" s="9"/>
      <c r="AE108" s="27"/>
      <c r="AF108" s="9"/>
      <c r="AG108" s="27"/>
      <c r="AH108" s="9"/>
      <c r="AI108" s="9"/>
      <c r="AJ108" s="30"/>
      <c r="AN108" s="198"/>
    </row>
    <row r="109" spans="1:40" x14ac:dyDescent="0.25">
      <c r="A109" s="2"/>
      <c r="B109" s="2"/>
      <c r="C109" s="2"/>
      <c r="D109" s="2"/>
      <c r="E109" s="2"/>
      <c r="F109" s="15"/>
      <c r="G109" s="15"/>
      <c r="H109" s="15" t="s">
        <v>112</v>
      </c>
      <c r="I109" s="15"/>
      <c r="J109" s="16">
        <v>833.33</v>
      </c>
      <c r="K109" s="17"/>
      <c r="L109" s="16">
        <v>833.33</v>
      </c>
      <c r="M109" s="17"/>
      <c r="N109" s="16">
        <v>833.33</v>
      </c>
      <c r="O109" s="17"/>
      <c r="P109" s="16">
        <v>833.33</v>
      </c>
      <c r="Q109" s="17"/>
      <c r="R109" s="16">
        <v>833.33</v>
      </c>
      <c r="S109" s="17"/>
      <c r="T109" s="16">
        <v>833.33</v>
      </c>
      <c r="U109" s="17"/>
      <c r="V109" s="16">
        <v>833.33</v>
      </c>
      <c r="W109" s="17"/>
      <c r="X109" s="16">
        <v>833.33</v>
      </c>
      <c r="Y109" s="17"/>
      <c r="Z109" s="16">
        <v>833.34</v>
      </c>
      <c r="AA109" s="17"/>
      <c r="AB109" s="16">
        <v>833.34</v>
      </c>
      <c r="AC109" s="17"/>
      <c r="AD109" s="16">
        <v>833.34</v>
      </c>
      <c r="AE109" s="17"/>
      <c r="AF109" s="16">
        <v>833.34</v>
      </c>
      <c r="AG109" s="17"/>
      <c r="AH109" s="16">
        <v>10000</v>
      </c>
      <c r="AI109" s="16">
        <v>1000</v>
      </c>
      <c r="AJ109" s="20">
        <f t="shared" ref="AJ109:AJ115" si="9">+AI109-AH109</f>
        <v>-9000</v>
      </c>
      <c r="AL109" s="197">
        <v>12500</v>
      </c>
      <c r="AN109" s="198"/>
    </row>
    <row r="110" spans="1:40" x14ac:dyDescent="0.25">
      <c r="A110" s="2"/>
      <c r="B110" s="2"/>
      <c r="C110" s="2"/>
      <c r="D110" s="2"/>
      <c r="E110" s="2"/>
      <c r="F110" s="15"/>
      <c r="G110" s="15"/>
      <c r="H110" s="15" t="s">
        <v>113</v>
      </c>
      <c r="I110" s="15"/>
      <c r="J110" s="16">
        <v>333.33</v>
      </c>
      <c r="K110" s="17"/>
      <c r="L110" s="16">
        <v>333.33</v>
      </c>
      <c r="M110" s="17"/>
      <c r="N110" s="16">
        <v>333.33</v>
      </c>
      <c r="O110" s="17"/>
      <c r="P110" s="16">
        <v>333.33</v>
      </c>
      <c r="Q110" s="17"/>
      <c r="R110" s="16">
        <v>333.33</v>
      </c>
      <c r="S110" s="17"/>
      <c r="T110" s="16">
        <v>333.33</v>
      </c>
      <c r="U110" s="17"/>
      <c r="V110" s="16">
        <v>333.33</v>
      </c>
      <c r="W110" s="17"/>
      <c r="X110" s="16">
        <v>333.33</v>
      </c>
      <c r="Y110" s="17"/>
      <c r="Z110" s="16">
        <v>333.33</v>
      </c>
      <c r="AA110" s="17"/>
      <c r="AB110" s="16">
        <v>333.33</v>
      </c>
      <c r="AC110" s="17"/>
      <c r="AD110" s="16">
        <v>333.33</v>
      </c>
      <c r="AE110" s="17"/>
      <c r="AF110" s="16">
        <v>333.37</v>
      </c>
      <c r="AG110" s="17"/>
      <c r="AH110" s="16">
        <v>4000</v>
      </c>
      <c r="AI110" s="16">
        <v>2000</v>
      </c>
      <c r="AJ110" s="20">
        <f t="shared" si="9"/>
        <v>-2000</v>
      </c>
      <c r="AL110" s="197">
        <v>4000</v>
      </c>
      <c r="AN110" s="198"/>
    </row>
    <row r="111" spans="1:40" x14ac:dyDescent="0.25">
      <c r="A111" s="2"/>
      <c r="B111" s="2"/>
      <c r="C111" s="2"/>
      <c r="D111" s="2"/>
      <c r="E111" s="2"/>
      <c r="F111" s="15"/>
      <c r="G111" s="15"/>
      <c r="H111" s="15" t="s">
        <v>114</v>
      </c>
      <c r="I111" s="15"/>
      <c r="J111" s="16">
        <v>541.66</v>
      </c>
      <c r="K111" s="17"/>
      <c r="L111" s="16">
        <v>541.66</v>
      </c>
      <c r="M111" s="17"/>
      <c r="N111" s="16">
        <v>541.66</v>
      </c>
      <c r="O111" s="17"/>
      <c r="P111" s="16">
        <v>541.66</v>
      </c>
      <c r="Q111" s="17"/>
      <c r="R111" s="16">
        <v>541.66</v>
      </c>
      <c r="S111" s="17"/>
      <c r="T111" s="16">
        <v>541.66</v>
      </c>
      <c r="U111" s="17"/>
      <c r="V111" s="16">
        <v>541.66</v>
      </c>
      <c r="W111" s="17"/>
      <c r="X111" s="16">
        <v>541.66</v>
      </c>
      <c r="Y111" s="17"/>
      <c r="Z111" s="16">
        <v>541.66</v>
      </c>
      <c r="AA111" s="17"/>
      <c r="AB111" s="16">
        <v>541.66</v>
      </c>
      <c r="AC111" s="17"/>
      <c r="AD111" s="16">
        <v>541.66</v>
      </c>
      <c r="AE111" s="17"/>
      <c r="AF111" s="16">
        <v>541.74</v>
      </c>
      <c r="AG111" s="17"/>
      <c r="AH111" s="16">
        <v>6500</v>
      </c>
      <c r="AI111" s="16">
        <v>7500</v>
      </c>
      <c r="AJ111" s="20">
        <f t="shared" si="9"/>
        <v>1000</v>
      </c>
      <c r="AN111" s="198"/>
    </row>
    <row r="112" spans="1:40" x14ac:dyDescent="0.25">
      <c r="A112" s="2"/>
      <c r="B112" s="2"/>
      <c r="C112" s="2"/>
      <c r="D112" s="2"/>
      <c r="E112" s="2"/>
      <c r="F112" s="15"/>
      <c r="G112" s="15"/>
      <c r="H112" s="15" t="s">
        <v>115</v>
      </c>
      <c r="I112" s="15"/>
      <c r="J112" s="16">
        <v>41.66</v>
      </c>
      <c r="K112" s="17"/>
      <c r="L112" s="16">
        <v>41.66</v>
      </c>
      <c r="M112" s="17"/>
      <c r="N112" s="16">
        <v>41.66</v>
      </c>
      <c r="O112" s="17"/>
      <c r="P112" s="16">
        <v>41.66</v>
      </c>
      <c r="Q112" s="17"/>
      <c r="R112" s="16">
        <v>41.66</v>
      </c>
      <c r="S112" s="17"/>
      <c r="T112" s="16">
        <v>41.66</v>
      </c>
      <c r="U112" s="17"/>
      <c r="V112" s="16">
        <v>41.66</v>
      </c>
      <c r="W112" s="17"/>
      <c r="X112" s="16">
        <v>41.66</v>
      </c>
      <c r="Y112" s="17"/>
      <c r="Z112" s="16">
        <v>41.66</v>
      </c>
      <c r="AA112" s="17"/>
      <c r="AB112" s="16">
        <v>41.66</v>
      </c>
      <c r="AC112" s="17"/>
      <c r="AD112" s="16">
        <v>41.66</v>
      </c>
      <c r="AE112" s="17"/>
      <c r="AF112" s="16">
        <v>41.74</v>
      </c>
      <c r="AG112" s="17"/>
      <c r="AH112" s="16">
        <v>500</v>
      </c>
      <c r="AI112" s="16">
        <v>0</v>
      </c>
      <c r="AJ112" s="20">
        <f t="shared" si="9"/>
        <v>-500</v>
      </c>
      <c r="AN112" s="198"/>
    </row>
    <row r="113" spans="1:41" ht="15.75" thickBot="1" x14ac:dyDescent="0.3">
      <c r="A113" s="2"/>
      <c r="B113" s="2"/>
      <c r="C113" s="2"/>
      <c r="D113" s="2"/>
      <c r="E113" s="2"/>
      <c r="F113" s="35"/>
      <c r="G113" s="35"/>
      <c r="H113" s="35" t="s">
        <v>116</v>
      </c>
      <c r="I113" s="35"/>
      <c r="J113" s="36">
        <v>41.66</v>
      </c>
      <c r="K113" s="37"/>
      <c r="L113" s="36">
        <v>41.66</v>
      </c>
      <c r="M113" s="37"/>
      <c r="N113" s="36">
        <v>41.66</v>
      </c>
      <c r="O113" s="37"/>
      <c r="P113" s="36">
        <v>41.66</v>
      </c>
      <c r="Q113" s="37"/>
      <c r="R113" s="36">
        <v>41.66</v>
      </c>
      <c r="S113" s="37"/>
      <c r="T113" s="36">
        <v>41.66</v>
      </c>
      <c r="U113" s="37"/>
      <c r="V113" s="36">
        <v>41.66</v>
      </c>
      <c r="W113" s="37"/>
      <c r="X113" s="36">
        <v>41.66</v>
      </c>
      <c r="Y113" s="37"/>
      <c r="Z113" s="36">
        <v>41.66</v>
      </c>
      <c r="AA113" s="37"/>
      <c r="AB113" s="36">
        <v>41.66</v>
      </c>
      <c r="AC113" s="37"/>
      <c r="AD113" s="36">
        <v>41.66</v>
      </c>
      <c r="AE113" s="37"/>
      <c r="AF113" s="36">
        <v>41.74</v>
      </c>
      <c r="AG113" s="37"/>
      <c r="AH113" s="36">
        <v>1000</v>
      </c>
      <c r="AI113" s="36">
        <v>1000</v>
      </c>
      <c r="AJ113" s="38">
        <f t="shared" si="9"/>
        <v>0</v>
      </c>
      <c r="AN113" s="198"/>
    </row>
    <row r="114" spans="1:41" ht="15.75" thickBot="1" x14ac:dyDescent="0.3">
      <c r="A114" s="2"/>
      <c r="B114" s="2"/>
      <c r="C114" s="2"/>
      <c r="D114" s="2"/>
      <c r="E114" s="2"/>
      <c r="F114" s="39"/>
      <c r="G114" s="39" t="s">
        <v>117</v>
      </c>
      <c r="H114" s="39"/>
      <c r="I114" s="39"/>
      <c r="J114" s="40">
        <f>ROUND(SUM(J108:J113),5)</f>
        <v>1791.64</v>
      </c>
      <c r="K114" s="41"/>
      <c r="L114" s="40">
        <f>ROUND(SUM(L108:L113),5)</f>
        <v>1791.64</v>
      </c>
      <c r="M114" s="41"/>
      <c r="N114" s="40">
        <f>ROUND(SUM(N108:N113),5)</f>
        <v>1791.64</v>
      </c>
      <c r="O114" s="41"/>
      <c r="P114" s="40">
        <f>ROUND(SUM(P108:P113),5)</f>
        <v>1791.64</v>
      </c>
      <c r="Q114" s="41"/>
      <c r="R114" s="40">
        <f>ROUND(SUM(R108:R113),5)</f>
        <v>1791.64</v>
      </c>
      <c r="S114" s="41"/>
      <c r="T114" s="40">
        <f>ROUND(SUM(T108:T113),5)</f>
        <v>1791.64</v>
      </c>
      <c r="U114" s="41"/>
      <c r="V114" s="40">
        <f>ROUND(SUM(V108:V113),5)</f>
        <v>1791.64</v>
      </c>
      <c r="W114" s="41"/>
      <c r="X114" s="40">
        <f>ROUND(SUM(X108:X113),5)</f>
        <v>1791.64</v>
      </c>
      <c r="Y114" s="41"/>
      <c r="Z114" s="40">
        <f>ROUND(SUM(Z108:Z113),5)</f>
        <v>1791.65</v>
      </c>
      <c r="AA114" s="41"/>
      <c r="AB114" s="40">
        <f>ROUND(SUM(AB108:AB113),5)</f>
        <v>1791.65</v>
      </c>
      <c r="AC114" s="41"/>
      <c r="AD114" s="40">
        <f>ROUND(SUM(AD108:AD113),5)</f>
        <v>1791.65</v>
      </c>
      <c r="AE114" s="41"/>
      <c r="AF114" s="40">
        <f>ROUND(SUM(AF108:AF113),5)</f>
        <v>1791.93</v>
      </c>
      <c r="AG114" s="41"/>
      <c r="AH114" s="40">
        <f>SUM(AH109:AH113)</f>
        <v>22000</v>
      </c>
      <c r="AI114" s="40">
        <f>SUM(AI109:AI113)</f>
        <v>11500</v>
      </c>
      <c r="AJ114" s="42">
        <f t="shared" si="9"/>
        <v>-10500</v>
      </c>
      <c r="AN114" s="198"/>
    </row>
    <row r="115" spans="1:41" x14ac:dyDescent="0.25">
      <c r="A115" s="2"/>
      <c r="B115" s="2"/>
      <c r="C115" s="2"/>
      <c r="D115" s="2"/>
      <c r="E115" s="2"/>
      <c r="F115" s="31" t="s">
        <v>118</v>
      </c>
      <c r="G115" s="31"/>
      <c r="H115" s="31"/>
      <c r="I115" s="31"/>
      <c r="J115" s="32">
        <f>ROUND(J82+J98+J107+J114,5)</f>
        <v>5602.17</v>
      </c>
      <c r="K115" s="33"/>
      <c r="L115" s="32">
        <f>ROUND(L82+L98+L107+L114,5)</f>
        <v>5602.17</v>
      </c>
      <c r="M115" s="33"/>
      <c r="N115" s="32">
        <f>ROUND(N82+N98+N107+N114,5)</f>
        <v>5602.17</v>
      </c>
      <c r="O115" s="33"/>
      <c r="P115" s="32">
        <f>ROUND(P82+P98+P107+P114,5)</f>
        <v>5602.17</v>
      </c>
      <c r="Q115" s="33"/>
      <c r="R115" s="32">
        <f>ROUND(R82+R98+R107+R114,5)</f>
        <v>5602.19</v>
      </c>
      <c r="S115" s="33"/>
      <c r="T115" s="32">
        <f>ROUND(T82+T98+T107+T114,5)</f>
        <v>5602.19</v>
      </c>
      <c r="U115" s="33"/>
      <c r="V115" s="32">
        <f>ROUND(V82+V98+V107+V114,5)</f>
        <v>5602.19</v>
      </c>
      <c r="W115" s="33"/>
      <c r="X115" s="32">
        <f>ROUND(X82+X98+X107+X114,5)</f>
        <v>5602.19</v>
      </c>
      <c r="Y115" s="33"/>
      <c r="Z115" s="32">
        <f>ROUND(Z82+Z98+Z107+Z114,5)</f>
        <v>5602.2</v>
      </c>
      <c r="AA115" s="33"/>
      <c r="AB115" s="32">
        <f>ROUND(AB82+AB98+AB107+AB114,5)</f>
        <v>5602.2</v>
      </c>
      <c r="AC115" s="33"/>
      <c r="AD115" s="32">
        <f>ROUND(AD82+AD98+AD107+AD114,5)</f>
        <v>5602.2</v>
      </c>
      <c r="AE115" s="33"/>
      <c r="AF115" s="32">
        <f>ROUND(AF82+AF98+AF107+AF114,5)</f>
        <v>5602.98</v>
      </c>
      <c r="AG115" s="33"/>
      <c r="AH115" s="32">
        <f>+AH98+AH107+AH114</f>
        <v>90250</v>
      </c>
      <c r="AI115" s="32">
        <f>+AI98+AI107+AI114</f>
        <v>65750</v>
      </c>
      <c r="AJ115" s="34">
        <f t="shared" si="9"/>
        <v>-24500</v>
      </c>
      <c r="AN115" s="198"/>
    </row>
    <row r="116" spans="1:41" x14ac:dyDescent="0.25">
      <c r="A116" s="2"/>
      <c r="B116" s="2"/>
      <c r="C116" s="2"/>
      <c r="D116" s="2"/>
      <c r="E116" s="2"/>
      <c r="F116" s="26" t="s">
        <v>119</v>
      </c>
      <c r="G116" s="26"/>
      <c r="H116" s="26"/>
      <c r="I116" s="26"/>
      <c r="J116" s="9"/>
      <c r="K116" s="27"/>
      <c r="L116" s="9"/>
      <c r="M116" s="27"/>
      <c r="N116" s="9"/>
      <c r="O116" s="27"/>
      <c r="P116" s="9"/>
      <c r="Q116" s="27"/>
      <c r="R116" s="9"/>
      <c r="S116" s="27"/>
      <c r="T116" s="9"/>
      <c r="U116" s="27"/>
      <c r="V116" s="9"/>
      <c r="W116" s="27"/>
      <c r="X116" s="9"/>
      <c r="Y116" s="27"/>
      <c r="Z116" s="9"/>
      <c r="AA116" s="27"/>
      <c r="AB116" s="9"/>
      <c r="AC116" s="27"/>
      <c r="AD116" s="9"/>
      <c r="AE116" s="27"/>
      <c r="AF116" s="9"/>
      <c r="AG116" s="27"/>
      <c r="AH116" s="9"/>
      <c r="AI116" s="9"/>
      <c r="AJ116" s="30"/>
      <c r="AN116" s="198"/>
    </row>
    <row r="117" spans="1:41" x14ac:dyDescent="0.25">
      <c r="A117" s="2"/>
      <c r="B117" s="2"/>
      <c r="C117" s="2"/>
      <c r="D117" s="2"/>
      <c r="E117" s="2"/>
      <c r="F117" s="15"/>
      <c r="G117" s="15" t="s">
        <v>120</v>
      </c>
      <c r="H117" s="15"/>
      <c r="I117" s="15"/>
      <c r="J117" s="16">
        <v>0</v>
      </c>
      <c r="K117" s="17"/>
      <c r="L117" s="16">
        <v>127.5</v>
      </c>
      <c r="M117" s="17"/>
      <c r="N117" s="16">
        <v>0</v>
      </c>
      <c r="O117" s="17"/>
      <c r="P117" s="16">
        <v>0</v>
      </c>
      <c r="Q117" s="17"/>
      <c r="R117" s="16">
        <v>0</v>
      </c>
      <c r="S117" s="17"/>
      <c r="T117" s="16">
        <v>0</v>
      </c>
      <c r="U117" s="17"/>
      <c r="V117" s="16">
        <v>0</v>
      </c>
      <c r="W117" s="17"/>
      <c r="X117" s="16">
        <v>0</v>
      </c>
      <c r="Y117" s="17"/>
      <c r="Z117" s="16">
        <v>0</v>
      </c>
      <c r="AA117" s="17"/>
      <c r="AB117" s="16">
        <v>2160</v>
      </c>
      <c r="AC117" s="17"/>
      <c r="AD117" s="16">
        <v>0</v>
      </c>
      <c r="AE117" s="17"/>
      <c r="AF117" s="16">
        <v>712.5</v>
      </c>
      <c r="AG117" s="17"/>
      <c r="AH117" s="16">
        <v>3000</v>
      </c>
      <c r="AI117" s="16">
        <v>3000</v>
      </c>
      <c r="AJ117" s="20">
        <f t="shared" ref="AJ117:AJ126" si="10">+AI117-AH117</f>
        <v>0</v>
      </c>
      <c r="AL117" s="197">
        <v>8000</v>
      </c>
      <c r="AN117" s="198"/>
    </row>
    <row r="118" spans="1:41" x14ac:dyDescent="0.25">
      <c r="A118" s="2"/>
      <c r="B118" s="2"/>
      <c r="C118" s="2"/>
      <c r="D118" s="2"/>
      <c r="E118" s="2"/>
      <c r="F118" s="15"/>
      <c r="G118" s="15" t="s">
        <v>121</v>
      </c>
      <c r="H118" s="15"/>
      <c r="I118" s="15"/>
      <c r="J118" s="16">
        <v>0</v>
      </c>
      <c r="K118" s="17"/>
      <c r="L118" s="16">
        <v>0</v>
      </c>
      <c r="M118" s="17"/>
      <c r="N118" s="16">
        <v>0</v>
      </c>
      <c r="O118" s="17"/>
      <c r="P118" s="16">
        <v>0</v>
      </c>
      <c r="Q118" s="17"/>
      <c r="R118" s="16">
        <v>0</v>
      </c>
      <c r="S118" s="17"/>
      <c r="T118" s="16">
        <v>0</v>
      </c>
      <c r="U118" s="17"/>
      <c r="V118" s="16">
        <v>0</v>
      </c>
      <c r="W118" s="17"/>
      <c r="X118" s="16">
        <v>0</v>
      </c>
      <c r="Y118" s="17"/>
      <c r="Z118" s="16">
        <v>0</v>
      </c>
      <c r="AA118" s="17"/>
      <c r="AB118" s="16">
        <v>0</v>
      </c>
      <c r="AC118" s="17"/>
      <c r="AD118" s="16">
        <v>0</v>
      </c>
      <c r="AE118" s="17"/>
      <c r="AF118" s="16">
        <v>2500</v>
      </c>
      <c r="AG118" s="17"/>
      <c r="AH118" s="16">
        <v>2500</v>
      </c>
      <c r="AI118" s="16">
        <v>500</v>
      </c>
      <c r="AJ118" s="20">
        <f t="shared" si="10"/>
        <v>-2000</v>
      </c>
      <c r="AL118" s="197">
        <v>2500</v>
      </c>
      <c r="AN118" s="198"/>
    </row>
    <row r="119" spans="1:41" x14ac:dyDescent="0.25">
      <c r="A119" s="2"/>
      <c r="B119" s="2"/>
      <c r="C119" s="2"/>
      <c r="D119" s="2"/>
      <c r="E119" s="2"/>
      <c r="F119" s="15"/>
      <c r="G119" s="15" t="s">
        <v>122</v>
      </c>
      <c r="H119" s="15"/>
      <c r="I119" s="15"/>
      <c r="J119" s="16">
        <v>0</v>
      </c>
      <c r="K119" s="17"/>
      <c r="L119" s="16">
        <v>0</v>
      </c>
      <c r="M119" s="17"/>
      <c r="N119" s="16">
        <v>0</v>
      </c>
      <c r="O119" s="17"/>
      <c r="P119" s="16">
        <v>0</v>
      </c>
      <c r="Q119" s="17"/>
      <c r="R119" s="16">
        <v>0</v>
      </c>
      <c r="S119" s="17"/>
      <c r="T119" s="16">
        <v>0</v>
      </c>
      <c r="U119" s="17"/>
      <c r="V119" s="16">
        <v>0</v>
      </c>
      <c r="W119" s="17"/>
      <c r="X119" s="16">
        <v>0</v>
      </c>
      <c r="Y119" s="17"/>
      <c r="Z119" s="16">
        <v>0</v>
      </c>
      <c r="AA119" s="17"/>
      <c r="AB119" s="16">
        <v>0</v>
      </c>
      <c r="AC119" s="17"/>
      <c r="AD119" s="16">
        <v>0</v>
      </c>
      <c r="AE119" s="17"/>
      <c r="AF119" s="16">
        <v>0</v>
      </c>
      <c r="AG119" s="17"/>
      <c r="AH119" s="16">
        <v>0</v>
      </c>
      <c r="AI119" s="16">
        <f>AH119</f>
        <v>0</v>
      </c>
      <c r="AJ119" s="20">
        <f t="shared" si="10"/>
        <v>0</v>
      </c>
      <c r="AN119" s="198"/>
    </row>
    <row r="120" spans="1:41" x14ac:dyDescent="0.25">
      <c r="A120" s="2"/>
      <c r="B120" s="2"/>
      <c r="C120" s="2"/>
      <c r="D120" s="2"/>
      <c r="E120" s="2"/>
      <c r="F120" s="15"/>
      <c r="G120" s="15" t="s">
        <v>123</v>
      </c>
      <c r="H120" s="15"/>
      <c r="I120" s="15"/>
      <c r="J120" s="16">
        <v>0</v>
      </c>
      <c r="K120" s="17"/>
      <c r="L120" s="16">
        <v>0</v>
      </c>
      <c r="M120" s="17"/>
      <c r="N120" s="16">
        <v>0</v>
      </c>
      <c r="O120" s="17"/>
      <c r="P120" s="16">
        <v>0</v>
      </c>
      <c r="Q120" s="17"/>
      <c r="R120" s="16">
        <v>0</v>
      </c>
      <c r="S120" s="17"/>
      <c r="T120" s="16">
        <v>0</v>
      </c>
      <c r="U120" s="17"/>
      <c r="V120" s="16">
        <v>0</v>
      </c>
      <c r="W120" s="17"/>
      <c r="X120" s="16">
        <v>0</v>
      </c>
      <c r="Y120" s="17"/>
      <c r="Z120" s="16">
        <v>0</v>
      </c>
      <c r="AA120" s="17"/>
      <c r="AB120" s="16">
        <v>0</v>
      </c>
      <c r="AC120" s="17"/>
      <c r="AD120" s="16">
        <v>0</v>
      </c>
      <c r="AE120" s="17"/>
      <c r="AF120" s="16">
        <v>0</v>
      </c>
      <c r="AG120" s="17"/>
      <c r="AH120" s="16">
        <v>0</v>
      </c>
      <c r="AI120" s="16">
        <f>AH120</f>
        <v>0</v>
      </c>
      <c r="AJ120" s="20">
        <f t="shared" si="10"/>
        <v>0</v>
      </c>
      <c r="AN120" s="198"/>
    </row>
    <row r="121" spans="1:41" x14ac:dyDescent="0.25">
      <c r="A121" s="2"/>
      <c r="B121" s="2"/>
      <c r="C121" s="2"/>
      <c r="D121" s="2"/>
      <c r="E121" s="2"/>
      <c r="F121" s="15"/>
      <c r="G121" s="15" t="s">
        <v>124</v>
      </c>
      <c r="H121" s="15"/>
      <c r="I121" s="15"/>
      <c r="J121" s="16">
        <v>0</v>
      </c>
      <c r="K121" s="17"/>
      <c r="L121" s="16">
        <v>0</v>
      </c>
      <c r="M121" s="17"/>
      <c r="N121" s="16">
        <v>0</v>
      </c>
      <c r="O121" s="17"/>
      <c r="P121" s="16">
        <v>0</v>
      </c>
      <c r="Q121" s="17"/>
      <c r="R121" s="16">
        <v>0</v>
      </c>
      <c r="S121" s="17"/>
      <c r="T121" s="16">
        <v>0</v>
      </c>
      <c r="U121" s="17"/>
      <c r="V121" s="16">
        <v>0</v>
      </c>
      <c r="W121" s="17"/>
      <c r="X121" s="16">
        <v>0</v>
      </c>
      <c r="Y121" s="17"/>
      <c r="Z121" s="16">
        <v>0</v>
      </c>
      <c r="AA121" s="17"/>
      <c r="AB121" s="16">
        <v>0</v>
      </c>
      <c r="AC121" s="17"/>
      <c r="AD121" s="16">
        <v>0</v>
      </c>
      <c r="AE121" s="17"/>
      <c r="AF121" s="16">
        <v>500</v>
      </c>
      <c r="AG121" s="17"/>
      <c r="AH121" s="16">
        <v>1000</v>
      </c>
      <c r="AI121" s="16">
        <v>1000</v>
      </c>
      <c r="AJ121" s="20">
        <f t="shared" si="10"/>
        <v>0</v>
      </c>
      <c r="AL121" s="197">
        <v>4000</v>
      </c>
      <c r="AN121" s="198"/>
    </row>
    <row r="122" spans="1:41" ht="15.75" thickBot="1" x14ac:dyDescent="0.3">
      <c r="A122" s="2"/>
      <c r="B122" s="2"/>
      <c r="C122" s="2"/>
      <c r="D122" s="2"/>
      <c r="E122" s="2"/>
      <c r="F122" s="35"/>
      <c r="G122" s="35" t="s">
        <v>125</v>
      </c>
      <c r="H122" s="35"/>
      <c r="I122" s="35"/>
      <c r="J122" s="36">
        <v>0</v>
      </c>
      <c r="K122" s="37"/>
      <c r="L122" s="36">
        <v>0</v>
      </c>
      <c r="M122" s="37"/>
      <c r="N122" s="36">
        <v>0</v>
      </c>
      <c r="O122" s="37"/>
      <c r="P122" s="36">
        <v>0</v>
      </c>
      <c r="Q122" s="37"/>
      <c r="R122" s="36">
        <v>0</v>
      </c>
      <c r="S122" s="37"/>
      <c r="T122" s="36">
        <v>0</v>
      </c>
      <c r="U122" s="37"/>
      <c r="V122" s="36">
        <v>0</v>
      </c>
      <c r="W122" s="37"/>
      <c r="X122" s="36">
        <v>0</v>
      </c>
      <c r="Y122" s="37"/>
      <c r="Z122" s="36">
        <v>0</v>
      </c>
      <c r="AA122" s="37"/>
      <c r="AB122" s="36">
        <v>4000</v>
      </c>
      <c r="AC122" s="37"/>
      <c r="AD122" s="36">
        <v>0</v>
      </c>
      <c r="AE122" s="37"/>
      <c r="AF122" s="36">
        <v>0</v>
      </c>
      <c r="AG122" s="37"/>
      <c r="AH122" s="36">
        <v>4000</v>
      </c>
      <c r="AI122" s="36">
        <f>AH122</f>
        <v>4000</v>
      </c>
      <c r="AJ122" s="38">
        <f t="shared" si="10"/>
        <v>0</v>
      </c>
    </row>
    <row r="123" spans="1:41" ht="15.75" thickBot="1" x14ac:dyDescent="0.3">
      <c r="A123" s="2"/>
      <c r="B123" s="2"/>
      <c r="C123" s="2"/>
      <c r="D123" s="2"/>
      <c r="E123" s="2"/>
      <c r="F123" s="39" t="s">
        <v>126</v>
      </c>
      <c r="G123" s="39"/>
      <c r="H123" s="39"/>
      <c r="I123" s="39"/>
      <c r="J123" s="40">
        <f>ROUND(SUM(J116:J122),5)</f>
        <v>0</v>
      </c>
      <c r="K123" s="41"/>
      <c r="L123" s="40">
        <f>ROUND(SUM(L116:L122),5)</f>
        <v>127.5</v>
      </c>
      <c r="M123" s="41"/>
      <c r="N123" s="40">
        <f>ROUND(SUM(N116:N122),5)</f>
        <v>0</v>
      </c>
      <c r="O123" s="41"/>
      <c r="P123" s="40">
        <f>ROUND(SUM(P116:P122),5)</f>
        <v>0</v>
      </c>
      <c r="Q123" s="41"/>
      <c r="R123" s="40">
        <f>ROUND(SUM(R116:R122),5)</f>
        <v>0</v>
      </c>
      <c r="S123" s="41"/>
      <c r="T123" s="40">
        <f>ROUND(SUM(T116:T122),5)</f>
        <v>0</v>
      </c>
      <c r="U123" s="41"/>
      <c r="V123" s="40">
        <f>ROUND(SUM(V116:V122),5)</f>
        <v>0</v>
      </c>
      <c r="W123" s="41"/>
      <c r="X123" s="40">
        <f>ROUND(SUM(X116:X122),5)</f>
        <v>0</v>
      </c>
      <c r="Y123" s="41"/>
      <c r="Z123" s="40">
        <f>ROUND(SUM(Z116:Z122),5)</f>
        <v>0</v>
      </c>
      <c r="AA123" s="41"/>
      <c r="AB123" s="40">
        <f>ROUND(SUM(AB116:AB122),5)</f>
        <v>6160</v>
      </c>
      <c r="AC123" s="41"/>
      <c r="AD123" s="40">
        <f>ROUND(SUM(AD116:AD122),5)</f>
        <v>0</v>
      </c>
      <c r="AE123" s="41"/>
      <c r="AF123" s="40">
        <f>ROUND(SUM(AF116:AF122),5)</f>
        <v>3712.5</v>
      </c>
      <c r="AG123" s="41"/>
      <c r="AH123" s="40">
        <f>SUM(AH117:AH122)</f>
        <v>10500</v>
      </c>
      <c r="AI123" s="40">
        <f>SUM(AI117:AI122)</f>
        <v>8500</v>
      </c>
      <c r="AJ123" s="42">
        <f t="shared" si="10"/>
        <v>-2000</v>
      </c>
    </row>
    <row r="124" spans="1:41" ht="15.75" thickBot="1" x14ac:dyDescent="0.3">
      <c r="A124" s="2"/>
      <c r="B124" s="2"/>
      <c r="C124" s="2"/>
      <c r="D124" s="2"/>
      <c r="E124" s="2"/>
      <c r="F124" s="43" t="s">
        <v>127</v>
      </c>
      <c r="G124" s="43"/>
      <c r="H124" s="43"/>
      <c r="I124" s="43"/>
      <c r="J124" s="44">
        <v>0</v>
      </c>
      <c r="K124" s="45"/>
      <c r="L124" s="44">
        <v>0</v>
      </c>
      <c r="M124" s="45"/>
      <c r="N124" s="44">
        <v>0</v>
      </c>
      <c r="O124" s="45"/>
      <c r="P124" s="44">
        <v>0</v>
      </c>
      <c r="Q124" s="45"/>
      <c r="R124" s="44">
        <v>0</v>
      </c>
      <c r="S124" s="45"/>
      <c r="T124" s="44">
        <v>0</v>
      </c>
      <c r="U124" s="45"/>
      <c r="V124" s="44">
        <v>0</v>
      </c>
      <c r="W124" s="45"/>
      <c r="X124" s="44">
        <v>0</v>
      </c>
      <c r="Y124" s="45"/>
      <c r="Z124" s="44">
        <v>0</v>
      </c>
      <c r="AA124" s="45"/>
      <c r="AB124" s="44">
        <v>0</v>
      </c>
      <c r="AC124" s="45"/>
      <c r="AD124" s="44">
        <v>0</v>
      </c>
      <c r="AE124" s="45"/>
      <c r="AF124" s="44">
        <v>25000</v>
      </c>
      <c r="AG124" s="45"/>
      <c r="AH124" s="44">
        <v>25000</v>
      </c>
      <c r="AI124" s="44">
        <v>0</v>
      </c>
      <c r="AJ124" s="46">
        <f t="shared" si="10"/>
        <v>-25000</v>
      </c>
    </row>
    <row r="125" spans="1:41" ht="15.75" thickBot="1" x14ac:dyDescent="0.3">
      <c r="A125" s="2"/>
      <c r="B125" s="2"/>
      <c r="C125" s="2"/>
      <c r="D125" s="2"/>
      <c r="E125" s="2"/>
      <c r="F125" s="56" t="s">
        <v>128</v>
      </c>
      <c r="G125" s="56"/>
      <c r="H125" s="56"/>
      <c r="I125" s="56"/>
      <c r="J125" s="57">
        <f>ROUND(J26+J48+J52+J81+J115+SUM(J123:J124),5)</f>
        <v>44480.18</v>
      </c>
      <c r="K125" s="58"/>
      <c r="L125" s="57">
        <f>ROUND(L26+L48+L52+L81+L115+SUM(L123:L124),5)</f>
        <v>36115</v>
      </c>
      <c r="M125" s="58"/>
      <c r="N125" s="57">
        <f>ROUND(N26+N48+N52+N81+N115+SUM(N123:N124),5)</f>
        <v>28260.43</v>
      </c>
      <c r="O125" s="58"/>
      <c r="P125" s="57">
        <f>ROUND(P26+P48+P52+P81+P115+SUM(P123:P124),5)</f>
        <v>25306.560000000001</v>
      </c>
      <c r="Q125" s="58"/>
      <c r="R125" s="57">
        <f>ROUND(R26+R48+R52+R81+R115+SUM(R123:R124),5)</f>
        <v>23538.33</v>
      </c>
      <c r="S125" s="58"/>
      <c r="T125" s="57">
        <f>ROUND(T26+T48+T52+T81+T115+SUM(T123:T124),5)</f>
        <v>29250.11</v>
      </c>
      <c r="U125" s="58"/>
      <c r="V125" s="57">
        <f>ROUND(V26+V48+V52+V81+V115+SUM(V123:V124),5)</f>
        <v>34978.050000000003</v>
      </c>
      <c r="W125" s="58"/>
      <c r="X125" s="57">
        <f>ROUND(X26+X48+X52+X81+X115+SUM(X123:X124),5)</f>
        <v>31772.51</v>
      </c>
      <c r="Y125" s="58"/>
      <c r="Z125" s="57">
        <f>ROUND(Z26+Z48+Z52+Z81+Z115+SUM(Z123:Z124),5)</f>
        <v>39535.18</v>
      </c>
      <c r="AA125" s="58"/>
      <c r="AB125" s="57">
        <f>ROUND(AB26+AB48+AB52+AB81+AB115+SUM(AB123:AB124),5)</f>
        <v>35008.42</v>
      </c>
      <c r="AC125" s="58"/>
      <c r="AD125" s="57">
        <f>ROUND(AD26+AD48+AD52+AD81+AD115+SUM(AD123:AD124),5)</f>
        <v>28003.62</v>
      </c>
      <c r="AE125" s="58"/>
      <c r="AF125" s="57">
        <f>ROUND(AF26+AF48+AF52+AF81+AF115+SUM(AF123:AF124),5)</f>
        <v>103754.61</v>
      </c>
      <c r="AG125" s="58"/>
      <c r="AH125" s="57">
        <f>+AH124+AH123+AH115+AH81+AH52+AH48+AH41</f>
        <v>467180.37</v>
      </c>
      <c r="AI125" s="57">
        <f>+AI124+AI123+AI115+AI81+AI52+AI48+AI41</f>
        <v>477588.05</v>
      </c>
      <c r="AJ125" s="59">
        <f>+AI125-AH125</f>
        <v>10407.679999999993</v>
      </c>
      <c r="AO125" s="199"/>
    </row>
    <row r="126" spans="1:41" ht="15.75" thickTop="1" x14ac:dyDescent="0.25">
      <c r="A126" s="2"/>
      <c r="B126" s="2"/>
      <c r="C126" s="2"/>
      <c r="D126" s="2"/>
      <c r="E126" s="2"/>
      <c r="F126" s="31" t="s">
        <v>155</v>
      </c>
      <c r="G126" s="53"/>
      <c r="H126" s="54"/>
      <c r="I126" s="55"/>
      <c r="J126" s="32" t="e">
        <f>ROUND(J6+J24-#REF!,5)</f>
        <v>#REF!</v>
      </c>
      <c r="K126" s="33"/>
      <c r="L126" s="32" t="e">
        <f>ROUND(L6+L24-#REF!,5)</f>
        <v>#REF!</v>
      </c>
      <c r="M126" s="33"/>
      <c r="N126" s="32" t="e">
        <f>ROUND(N6+N24-#REF!,5)</f>
        <v>#REF!</v>
      </c>
      <c r="O126" s="33"/>
      <c r="P126" s="32" t="e">
        <f>ROUND(P6+P24-#REF!,5)</f>
        <v>#REF!</v>
      </c>
      <c r="Q126" s="33"/>
      <c r="R126" s="32" t="e">
        <f>ROUND(R6+R24-#REF!,5)</f>
        <v>#REF!</v>
      </c>
      <c r="S126" s="33"/>
      <c r="T126" s="32" t="e">
        <f>ROUND(T6+T24-#REF!,5)</f>
        <v>#REF!</v>
      </c>
      <c r="U126" s="33"/>
      <c r="V126" s="32" t="e">
        <f>ROUND(V6+V24-#REF!,5)</f>
        <v>#REF!</v>
      </c>
      <c r="W126" s="33"/>
      <c r="X126" s="32" t="e">
        <f>ROUND(X6+X24-#REF!,5)</f>
        <v>#REF!</v>
      </c>
      <c r="Y126" s="33"/>
      <c r="Z126" s="32" t="e">
        <f>ROUND(Z6+Z24-#REF!,5)</f>
        <v>#REF!</v>
      </c>
      <c r="AA126" s="33"/>
      <c r="AB126" s="32" t="e">
        <f>ROUND(AB6+AB24-#REF!,5)</f>
        <v>#REF!</v>
      </c>
      <c r="AC126" s="33"/>
      <c r="AD126" s="32" t="e">
        <f>ROUND(AD6+AD24-#REF!,5)</f>
        <v>#REF!</v>
      </c>
      <c r="AE126" s="33"/>
      <c r="AF126" s="32" t="e">
        <f>ROUND(AF6+AF24-#REF!,5)</f>
        <v>#REF!</v>
      </c>
      <c r="AG126" s="33"/>
      <c r="AH126" s="32">
        <f>+AH22-AH125</f>
        <v>12816.630000000005</v>
      </c>
      <c r="AI126" s="32">
        <f>+AI22-AI125</f>
        <v>6208.9500000000116</v>
      </c>
      <c r="AJ126" s="34">
        <f t="shared" si="10"/>
        <v>-6607.679999999993</v>
      </c>
    </row>
    <row r="127" spans="1:41" x14ac:dyDescent="0.25">
      <c r="A127" s="2"/>
      <c r="B127" s="2"/>
      <c r="C127" s="2"/>
      <c r="D127" s="2"/>
      <c r="E127" s="2"/>
      <c r="F127" s="26"/>
      <c r="G127" s="26"/>
      <c r="H127" s="26"/>
      <c r="I127" s="26"/>
      <c r="J127" s="9"/>
      <c r="K127" s="27"/>
      <c r="L127" s="9"/>
      <c r="M127" s="27"/>
      <c r="N127" s="9"/>
      <c r="O127" s="27"/>
      <c r="P127" s="9"/>
      <c r="Q127" s="27"/>
      <c r="R127" s="9"/>
      <c r="S127" s="27"/>
      <c r="T127" s="9"/>
      <c r="U127" s="27"/>
      <c r="V127" s="9"/>
      <c r="W127" s="27"/>
      <c r="X127" s="9"/>
      <c r="Y127" s="27"/>
      <c r="Z127" s="9"/>
      <c r="AA127" s="27"/>
      <c r="AB127" s="9"/>
      <c r="AC127" s="27"/>
      <c r="AD127" s="9"/>
      <c r="AE127" s="27"/>
      <c r="AF127" s="9"/>
      <c r="AG127" s="27"/>
      <c r="AH127" s="9"/>
      <c r="AI127" s="9"/>
      <c r="AJ127" s="30"/>
    </row>
    <row r="128" spans="1:41" x14ac:dyDescent="0.25">
      <c r="A128" s="2"/>
      <c r="B128" s="2"/>
      <c r="C128" s="2"/>
      <c r="D128" s="2"/>
      <c r="E128" s="2"/>
      <c r="AI128" s="233"/>
      <c r="AL128" s="197"/>
    </row>
    <row r="129" spans="1:35" x14ac:dyDescent="0.25">
      <c r="A129" s="2"/>
      <c r="B129" s="2"/>
      <c r="C129" s="2"/>
      <c r="D129" s="2"/>
      <c r="E129" s="2"/>
      <c r="AI129" s="233"/>
    </row>
    <row r="130" spans="1:35" x14ac:dyDescent="0.25">
      <c r="A130" s="2"/>
      <c r="B130" s="2"/>
      <c r="C130" s="2"/>
      <c r="D130" s="2"/>
      <c r="E130" s="2"/>
      <c r="AI130" s="198"/>
    </row>
    <row r="131" spans="1:35" x14ac:dyDescent="0.25">
      <c r="A131" s="2"/>
      <c r="B131" s="2"/>
      <c r="C131" s="2"/>
      <c r="D131" s="2"/>
      <c r="E131" s="2"/>
    </row>
    <row r="132" spans="1:35" x14ac:dyDescent="0.25">
      <c r="A132" s="2"/>
      <c r="B132" s="2"/>
      <c r="C132" s="2"/>
      <c r="D132" s="2"/>
      <c r="E132" s="2"/>
    </row>
    <row r="133" spans="1:35" x14ac:dyDescent="0.25">
      <c r="A133" s="2"/>
      <c r="B133" s="2"/>
      <c r="C133" s="2"/>
      <c r="D133" s="2"/>
      <c r="E133" s="2"/>
    </row>
    <row r="134" spans="1:35" x14ac:dyDescent="0.25">
      <c r="A134" s="2"/>
      <c r="B134" s="2"/>
      <c r="C134" s="2"/>
      <c r="D134" s="2"/>
      <c r="E134" s="2"/>
    </row>
    <row r="135" spans="1:35" hidden="1" x14ac:dyDescent="0.25">
      <c r="A135" s="2"/>
      <c r="B135" s="2"/>
      <c r="C135" s="2"/>
      <c r="D135" s="2"/>
      <c r="E135" s="2"/>
    </row>
    <row r="136" spans="1:35" x14ac:dyDescent="0.25">
      <c r="A136" s="2" t="s">
        <v>163</v>
      </c>
      <c r="B136" s="2"/>
      <c r="C136" s="2"/>
      <c r="D136" s="2"/>
      <c r="E136" s="2"/>
    </row>
    <row r="137" spans="1:35" x14ac:dyDescent="0.25">
      <c r="A137" s="13"/>
      <c r="B137" s="13"/>
      <c r="C137" s="13"/>
      <c r="D137" s="13"/>
      <c r="E137" s="13"/>
    </row>
    <row r="138" spans="1:35" x14ac:dyDescent="0.25">
      <c r="A138" s="13"/>
      <c r="B138" s="13"/>
      <c r="C138" s="13"/>
      <c r="D138" s="13"/>
      <c r="E138" s="13"/>
    </row>
  </sheetData>
  <mergeCells count="1">
    <mergeCell ref="I1:A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BFCA-FB57-43C1-9FA7-8DE925FF58EC}">
  <dimension ref="A1:AP138"/>
  <sheetViews>
    <sheetView topLeftCell="F108" workbookViewId="0">
      <selection activeCell="AN121" sqref="AN121"/>
    </sheetView>
  </sheetViews>
  <sheetFormatPr defaultRowHeight="15" x14ac:dyDescent="0.25"/>
  <cols>
    <col min="1" max="1" width="0" hidden="1" customWidth="1"/>
    <col min="2" max="2" width="2.7109375" hidden="1" customWidth="1"/>
    <col min="3" max="3" width="3.28515625" hidden="1" customWidth="1"/>
    <col min="4" max="5" width="3.85546875" hidden="1" customWidth="1"/>
    <col min="6" max="6" width="5" customWidth="1"/>
    <col min="7" max="7" width="4.28515625" customWidth="1"/>
    <col min="9" max="9" width="25.28515625" customWidth="1"/>
    <col min="10" max="32" width="0" hidden="1" customWidth="1"/>
    <col min="33" max="33" width="2.7109375" hidden="1" customWidth="1"/>
    <col min="34" max="34" width="10.85546875" customWidth="1"/>
    <col min="35" max="35" width="12.28515625" customWidth="1"/>
    <col min="40" max="40" width="13.42578125" customWidth="1"/>
    <col min="41" max="41" width="17.5703125" bestFit="1" customWidth="1"/>
  </cols>
  <sheetData>
    <row r="1" spans="1:36" ht="20.25" x14ac:dyDescent="0.3">
      <c r="I1" s="488" t="s">
        <v>175</v>
      </c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</row>
    <row r="2" spans="1:36" ht="18" x14ac:dyDescent="0.25">
      <c r="I2" s="50" t="s">
        <v>260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4" spans="1:36" ht="15.75" thickBot="1" x14ac:dyDescent="0.3">
      <c r="A4" s="2"/>
      <c r="B4" s="2"/>
      <c r="C4" s="2"/>
      <c r="D4" s="2"/>
      <c r="E4" s="2"/>
      <c r="F4" s="89"/>
      <c r="G4" s="89"/>
      <c r="H4" s="89"/>
      <c r="I4" s="89"/>
      <c r="J4" s="3"/>
      <c r="K4" s="4"/>
      <c r="L4" s="3"/>
      <c r="M4" s="4"/>
      <c r="N4" s="3"/>
      <c r="O4" s="4"/>
      <c r="P4" s="3"/>
      <c r="Q4" s="4"/>
      <c r="R4" s="3"/>
      <c r="S4" s="4"/>
      <c r="T4" s="3"/>
      <c r="U4" s="4"/>
      <c r="V4" s="3"/>
      <c r="W4" s="4"/>
      <c r="X4" s="3"/>
      <c r="Y4" s="4"/>
      <c r="Z4" s="3"/>
      <c r="AA4" s="4"/>
      <c r="AB4" s="3"/>
      <c r="AC4" s="4"/>
      <c r="AD4" s="3"/>
      <c r="AE4" s="4"/>
      <c r="AF4" s="3"/>
      <c r="AG4" s="4"/>
      <c r="AH4" s="90" t="s">
        <v>0</v>
      </c>
      <c r="AI4" s="90" t="s">
        <v>0</v>
      </c>
      <c r="AJ4" s="91" t="s">
        <v>165</v>
      </c>
    </row>
    <row r="5" spans="1:36" ht="24" thickTop="1" x14ac:dyDescent="0.25">
      <c r="A5" s="6"/>
      <c r="B5" s="6"/>
      <c r="C5" s="6"/>
      <c r="D5" s="6"/>
      <c r="E5" s="6"/>
      <c r="F5" s="89"/>
      <c r="G5" s="89"/>
      <c r="H5" s="89"/>
      <c r="I5" s="89"/>
      <c r="J5" s="25" t="s">
        <v>1</v>
      </c>
      <c r="K5" s="7"/>
      <c r="L5" s="25" t="s">
        <v>2</v>
      </c>
      <c r="M5" s="7"/>
      <c r="N5" s="25" t="s">
        <v>3</v>
      </c>
      <c r="O5" s="7"/>
      <c r="P5" s="25" t="s">
        <v>4</v>
      </c>
      <c r="Q5" s="7"/>
      <c r="R5" s="25" t="s">
        <v>5</v>
      </c>
      <c r="S5" s="7"/>
      <c r="T5" s="25" t="s">
        <v>6</v>
      </c>
      <c r="U5" s="7"/>
      <c r="V5" s="25" t="s">
        <v>7</v>
      </c>
      <c r="W5" s="7"/>
      <c r="X5" s="25" t="s">
        <v>8</v>
      </c>
      <c r="Y5" s="7"/>
      <c r="Z5" s="25" t="s">
        <v>9</v>
      </c>
      <c r="AA5" s="7"/>
      <c r="AB5" s="25" t="s">
        <v>10</v>
      </c>
      <c r="AC5" s="7"/>
      <c r="AD5" s="25" t="s">
        <v>11</v>
      </c>
      <c r="AE5" s="7"/>
      <c r="AF5" s="25" t="s">
        <v>12</v>
      </c>
      <c r="AG5" s="7"/>
      <c r="AH5" s="196" t="s">
        <v>164</v>
      </c>
      <c r="AI5" s="196" t="s">
        <v>251</v>
      </c>
      <c r="AJ5" s="93" t="s">
        <v>167</v>
      </c>
    </row>
    <row r="6" spans="1:36" hidden="1" x14ac:dyDescent="0.25">
      <c r="A6" s="2"/>
      <c r="B6" s="2"/>
      <c r="C6" s="2"/>
      <c r="D6" s="2"/>
      <c r="E6" s="2"/>
      <c r="F6" s="26" t="s">
        <v>13</v>
      </c>
      <c r="G6" s="26"/>
      <c r="H6" s="26"/>
      <c r="I6" s="26"/>
      <c r="J6" s="9"/>
      <c r="K6" s="27"/>
      <c r="L6" s="9"/>
      <c r="M6" s="27"/>
      <c r="N6" s="9"/>
      <c r="O6" s="27"/>
      <c r="P6" s="9"/>
      <c r="Q6" s="27"/>
      <c r="R6" s="9"/>
      <c r="S6" s="27"/>
      <c r="T6" s="9"/>
      <c r="U6" s="27"/>
      <c r="V6" s="9"/>
      <c r="W6" s="27"/>
      <c r="X6" s="9"/>
      <c r="Y6" s="27"/>
      <c r="Z6" s="9"/>
      <c r="AA6" s="27"/>
      <c r="AB6" s="9"/>
      <c r="AC6" s="27"/>
      <c r="AD6" s="9"/>
      <c r="AE6" s="27"/>
      <c r="AF6" s="9"/>
      <c r="AG6" s="27"/>
      <c r="AH6" s="9"/>
      <c r="AI6" s="28"/>
      <c r="AJ6" s="29"/>
    </row>
    <row r="7" spans="1:36" hidden="1" x14ac:dyDescent="0.25">
      <c r="A7" s="2"/>
      <c r="B7" s="2"/>
      <c r="C7" s="2"/>
      <c r="D7" s="2"/>
      <c r="E7" s="2"/>
      <c r="F7" s="26" t="s">
        <v>14</v>
      </c>
      <c r="G7" s="26"/>
      <c r="H7" s="26"/>
      <c r="I7" s="26"/>
      <c r="J7" s="9"/>
      <c r="K7" s="27"/>
      <c r="L7" s="9"/>
      <c r="M7" s="27"/>
      <c r="N7" s="9"/>
      <c r="O7" s="27"/>
      <c r="P7" s="9"/>
      <c r="Q7" s="27"/>
      <c r="R7" s="9"/>
      <c r="S7" s="27"/>
      <c r="T7" s="9"/>
      <c r="U7" s="27"/>
      <c r="V7" s="9"/>
      <c r="W7" s="27"/>
      <c r="X7" s="9"/>
      <c r="Y7" s="27"/>
      <c r="Z7" s="9"/>
      <c r="AA7" s="27"/>
      <c r="AB7" s="9"/>
      <c r="AC7" s="27"/>
      <c r="AD7" s="9"/>
      <c r="AE7" s="27"/>
      <c r="AF7" s="9"/>
      <c r="AG7" s="27"/>
      <c r="AH7" s="9"/>
      <c r="AI7" s="28"/>
      <c r="AJ7" s="29"/>
    </row>
    <row r="8" spans="1:36" x14ac:dyDescent="0.25">
      <c r="A8" s="2"/>
      <c r="B8" s="2"/>
      <c r="C8" s="2"/>
      <c r="D8" s="2"/>
      <c r="E8" s="2"/>
      <c r="F8" s="26" t="s">
        <v>15</v>
      </c>
      <c r="G8" s="26"/>
      <c r="H8" s="26"/>
      <c r="I8" s="26"/>
      <c r="J8" s="9"/>
      <c r="K8" s="27"/>
      <c r="L8" s="9"/>
      <c r="M8" s="27"/>
      <c r="N8" s="9"/>
      <c r="O8" s="27"/>
      <c r="P8" s="9"/>
      <c r="Q8" s="27"/>
      <c r="R8" s="9"/>
      <c r="S8" s="27"/>
      <c r="T8" s="9"/>
      <c r="U8" s="27"/>
      <c r="V8" s="9"/>
      <c r="W8" s="27"/>
      <c r="X8" s="9"/>
      <c r="Y8" s="27"/>
      <c r="Z8" s="9"/>
      <c r="AA8" s="27"/>
      <c r="AB8" s="9"/>
      <c r="AC8" s="27"/>
      <c r="AD8" s="9"/>
      <c r="AE8" s="27"/>
      <c r="AF8" s="9"/>
      <c r="AG8" s="27"/>
      <c r="AH8" s="9"/>
      <c r="AI8" s="28"/>
      <c r="AJ8" s="29"/>
    </row>
    <row r="9" spans="1:36" x14ac:dyDescent="0.25">
      <c r="A9" s="2"/>
      <c r="B9" s="2"/>
      <c r="C9" s="2"/>
      <c r="D9" s="2"/>
      <c r="E9" s="2"/>
      <c r="F9" s="15" t="s">
        <v>16</v>
      </c>
      <c r="G9" s="15"/>
      <c r="H9" s="15"/>
      <c r="I9" s="15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6"/>
      <c r="AG9" s="17"/>
      <c r="AH9" s="16"/>
      <c r="AI9" s="18"/>
      <c r="AJ9" s="19"/>
    </row>
    <row r="10" spans="1:36" x14ac:dyDescent="0.25">
      <c r="A10" s="2"/>
      <c r="B10" s="2"/>
      <c r="C10" s="2"/>
      <c r="D10" s="2"/>
      <c r="E10" s="2"/>
      <c r="F10" s="15"/>
      <c r="G10" s="15" t="s">
        <v>17</v>
      </c>
      <c r="H10" s="15"/>
      <c r="I10" s="15"/>
      <c r="J10" s="16">
        <v>42952</v>
      </c>
      <c r="K10" s="17"/>
      <c r="L10" s="16">
        <v>0</v>
      </c>
      <c r="M10" s="17"/>
      <c r="N10" s="16">
        <v>0</v>
      </c>
      <c r="O10" s="17"/>
      <c r="P10" s="16">
        <v>42952</v>
      </c>
      <c r="Q10" s="17"/>
      <c r="R10" s="16">
        <v>0</v>
      </c>
      <c r="S10" s="17"/>
      <c r="T10" s="16">
        <v>0</v>
      </c>
      <c r="U10" s="17"/>
      <c r="V10" s="16">
        <v>42952</v>
      </c>
      <c r="W10" s="17"/>
      <c r="X10" s="16">
        <v>0</v>
      </c>
      <c r="Y10" s="17"/>
      <c r="Z10" s="16">
        <v>0</v>
      </c>
      <c r="AA10" s="17"/>
      <c r="AB10" s="16">
        <v>0</v>
      </c>
      <c r="AC10" s="17"/>
      <c r="AD10" s="16">
        <v>0</v>
      </c>
      <c r="AE10" s="17"/>
      <c r="AF10" s="16">
        <v>42952</v>
      </c>
      <c r="AG10" s="17"/>
      <c r="AH10" s="16">
        <v>171808</v>
      </c>
      <c r="AI10" s="16">
        <f t="shared" ref="AI10:AI24" si="0">AH10</f>
        <v>171808</v>
      </c>
      <c r="AJ10" s="20">
        <f>+AI10-AH10</f>
        <v>0</v>
      </c>
    </row>
    <row r="11" spans="1:36" x14ac:dyDescent="0.25">
      <c r="A11" s="2"/>
      <c r="B11" s="2"/>
      <c r="C11" s="2"/>
      <c r="D11" s="2"/>
      <c r="E11" s="2"/>
      <c r="F11" s="15"/>
      <c r="G11" s="15" t="s">
        <v>18</v>
      </c>
      <c r="H11" s="15"/>
      <c r="I11" s="15"/>
      <c r="J11" s="16">
        <v>58587</v>
      </c>
      <c r="K11" s="17"/>
      <c r="L11" s="16">
        <v>0</v>
      </c>
      <c r="M11" s="17"/>
      <c r="N11" s="16">
        <v>0</v>
      </c>
      <c r="O11" s="17"/>
      <c r="P11" s="16">
        <v>58587</v>
      </c>
      <c r="Q11" s="17"/>
      <c r="R11" s="16">
        <v>0</v>
      </c>
      <c r="S11" s="17"/>
      <c r="T11" s="16">
        <v>0</v>
      </c>
      <c r="U11" s="17"/>
      <c r="V11" s="16">
        <v>58587</v>
      </c>
      <c r="W11" s="17"/>
      <c r="X11" s="16">
        <v>0</v>
      </c>
      <c r="Y11" s="17"/>
      <c r="Z11" s="16">
        <v>0</v>
      </c>
      <c r="AA11" s="17"/>
      <c r="AB11" s="16">
        <v>0</v>
      </c>
      <c r="AC11" s="17"/>
      <c r="AD11" s="16">
        <v>0</v>
      </c>
      <c r="AE11" s="17"/>
      <c r="AF11" s="16">
        <v>58587</v>
      </c>
      <c r="AG11" s="17"/>
      <c r="AH11" s="16">
        <v>234348</v>
      </c>
      <c r="AI11" s="16">
        <f t="shared" si="0"/>
        <v>234348</v>
      </c>
      <c r="AJ11" s="20">
        <f t="shared" ref="AJ11:AJ24" si="1">+AI11-AH11</f>
        <v>0</v>
      </c>
    </row>
    <row r="12" spans="1:36" x14ac:dyDescent="0.25">
      <c r="A12" s="2"/>
      <c r="B12" s="2"/>
      <c r="C12" s="2"/>
      <c r="D12" s="2"/>
      <c r="E12" s="2"/>
      <c r="F12" s="15"/>
      <c r="G12" s="15" t="s">
        <v>19</v>
      </c>
      <c r="H12" s="15"/>
      <c r="I12" s="15"/>
      <c r="J12" s="16">
        <v>11808.25</v>
      </c>
      <c r="K12" s="17"/>
      <c r="L12" s="16">
        <v>0</v>
      </c>
      <c r="M12" s="17"/>
      <c r="N12" s="16">
        <v>0</v>
      </c>
      <c r="O12" s="17"/>
      <c r="P12" s="16">
        <v>11808.25</v>
      </c>
      <c r="Q12" s="17"/>
      <c r="R12" s="16">
        <v>0</v>
      </c>
      <c r="S12" s="17"/>
      <c r="T12" s="16">
        <v>0</v>
      </c>
      <c r="U12" s="17"/>
      <c r="V12" s="16">
        <v>11808.25</v>
      </c>
      <c r="W12" s="17"/>
      <c r="X12" s="16">
        <v>0</v>
      </c>
      <c r="Y12" s="17"/>
      <c r="Z12" s="16">
        <v>0</v>
      </c>
      <c r="AA12" s="17"/>
      <c r="AB12" s="16">
        <v>0</v>
      </c>
      <c r="AC12" s="17"/>
      <c r="AD12" s="16">
        <v>0</v>
      </c>
      <c r="AE12" s="17"/>
      <c r="AF12" s="16">
        <v>11808.25</v>
      </c>
      <c r="AG12" s="17"/>
      <c r="AH12" s="16">
        <v>47233</v>
      </c>
      <c r="AI12" s="16">
        <f t="shared" si="0"/>
        <v>47233</v>
      </c>
      <c r="AJ12" s="20">
        <f t="shared" si="1"/>
        <v>0</v>
      </c>
    </row>
    <row r="13" spans="1:36" x14ac:dyDescent="0.25">
      <c r="A13" s="2"/>
      <c r="B13" s="2"/>
      <c r="C13" s="2"/>
      <c r="D13" s="2"/>
      <c r="E13" s="2"/>
      <c r="F13" s="15"/>
      <c r="G13" s="15" t="s">
        <v>20</v>
      </c>
      <c r="H13" s="15"/>
      <c r="I13" s="15"/>
      <c r="J13" s="16">
        <v>531</v>
      </c>
      <c r="K13" s="17"/>
      <c r="L13" s="16">
        <v>0</v>
      </c>
      <c r="M13" s="17"/>
      <c r="N13" s="16">
        <v>0</v>
      </c>
      <c r="O13" s="17"/>
      <c r="P13" s="16">
        <v>531</v>
      </c>
      <c r="Q13" s="17"/>
      <c r="R13" s="16">
        <v>0</v>
      </c>
      <c r="S13" s="17"/>
      <c r="T13" s="16">
        <v>0</v>
      </c>
      <c r="U13" s="17"/>
      <c r="V13" s="16">
        <v>531</v>
      </c>
      <c r="W13" s="17"/>
      <c r="X13" s="16">
        <v>0</v>
      </c>
      <c r="Y13" s="17"/>
      <c r="Z13" s="16">
        <v>0</v>
      </c>
      <c r="AA13" s="17"/>
      <c r="AB13" s="16">
        <v>0</v>
      </c>
      <c r="AC13" s="17"/>
      <c r="AD13" s="16">
        <v>0</v>
      </c>
      <c r="AE13" s="17"/>
      <c r="AF13" s="16">
        <v>531</v>
      </c>
      <c r="AG13" s="17"/>
      <c r="AH13" s="16">
        <v>2124</v>
      </c>
      <c r="AI13" s="16">
        <f t="shared" si="0"/>
        <v>2124</v>
      </c>
      <c r="AJ13" s="20">
        <f t="shared" si="1"/>
        <v>0</v>
      </c>
    </row>
    <row r="14" spans="1:36" x14ac:dyDescent="0.25">
      <c r="A14" s="2"/>
      <c r="B14" s="2"/>
      <c r="C14" s="2"/>
      <c r="D14" s="2"/>
      <c r="E14" s="2"/>
      <c r="F14" s="15" t="s">
        <v>21</v>
      </c>
      <c r="G14" s="15"/>
      <c r="H14" s="15"/>
      <c r="I14" s="15"/>
      <c r="J14" s="16">
        <f>ROUND(SUM(J9:J13),5)</f>
        <v>113878.25</v>
      </c>
      <c r="K14" s="17"/>
      <c r="L14" s="16">
        <f>ROUND(SUM(L9:L13),5)</f>
        <v>0</v>
      </c>
      <c r="M14" s="17"/>
      <c r="N14" s="16">
        <f>ROUND(SUM(N9:N13),5)</f>
        <v>0</v>
      </c>
      <c r="O14" s="17"/>
      <c r="P14" s="16">
        <f>ROUND(SUM(P9:P13),5)</f>
        <v>113878.25</v>
      </c>
      <c r="Q14" s="17"/>
      <c r="R14" s="16">
        <f>ROUND(SUM(R9:R13),5)</f>
        <v>0</v>
      </c>
      <c r="S14" s="17"/>
      <c r="T14" s="16">
        <f>ROUND(SUM(T9:T13),5)</f>
        <v>0</v>
      </c>
      <c r="U14" s="17"/>
      <c r="V14" s="16">
        <f>ROUND(SUM(V9:V13),5)</f>
        <v>113878.25</v>
      </c>
      <c r="W14" s="17"/>
      <c r="X14" s="16">
        <f>ROUND(SUM(X9:X13),5)</f>
        <v>0</v>
      </c>
      <c r="Y14" s="17"/>
      <c r="Z14" s="16">
        <f>ROUND(SUM(Z9:Z13),5)</f>
        <v>0</v>
      </c>
      <c r="AA14" s="17"/>
      <c r="AB14" s="16">
        <f>ROUND(SUM(AB9:AB13),5)</f>
        <v>0</v>
      </c>
      <c r="AC14" s="17"/>
      <c r="AD14" s="16">
        <f>ROUND(SUM(AD9:AD13),5)</f>
        <v>0</v>
      </c>
      <c r="AE14" s="17"/>
      <c r="AF14" s="16">
        <f>ROUND(SUM(AF9:AF13),5)</f>
        <v>113878.25</v>
      </c>
      <c r="AG14" s="17"/>
      <c r="AH14" s="16">
        <v>455513</v>
      </c>
      <c r="AI14" s="16">
        <f t="shared" si="0"/>
        <v>455513</v>
      </c>
      <c r="AJ14" s="20">
        <f t="shared" si="1"/>
        <v>0</v>
      </c>
    </row>
    <row r="15" spans="1:36" x14ac:dyDescent="0.25">
      <c r="A15" s="2"/>
      <c r="B15" s="2"/>
      <c r="C15" s="2"/>
      <c r="D15" s="2"/>
      <c r="E15" s="2"/>
      <c r="F15" s="15" t="s">
        <v>22</v>
      </c>
      <c r="G15" s="15"/>
      <c r="H15" s="15"/>
      <c r="I15" s="15"/>
      <c r="J15" s="16">
        <v>0</v>
      </c>
      <c r="K15" s="17"/>
      <c r="L15" s="16">
        <v>0</v>
      </c>
      <c r="M15" s="17"/>
      <c r="N15" s="16">
        <v>0</v>
      </c>
      <c r="O15" s="17"/>
      <c r="P15" s="16">
        <v>0</v>
      </c>
      <c r="Q15" s="17"/>
      <c r="R15" s="16">
        <v>0</v>
      </c>
      <c r="S15" s="17"/>
      <c r="T15" s="16">
        <v>0</v>
      </c>
      <c r="U15" s="17"/>
      <c r="V15" s="16">
        <v>0</v>
      </c>
      <c r="W15" s="17"/>
      <c r="X15" s="16">
        <v>0</v>
      </c>
      <c r="Y15" s="17"/>
      <c r="Z15" s="16">
        <v>0</v>
      </c>
      <c r="AA15" s="17"/>
      <c r="AB15" s="16">
        <v>0</v>
      </c>
      <c r="AC15" s="17"/>
      <c r="AD15" s="16">
        <v>0</v>
      </c>
      <c r="AE15" s="17"/>
      <c r="AF15" s="16">
        <v>2000</v>
      </c>
      <c r="AG15" s="17"/>
      <c r="AH15" s="16">
        <v>2000</v>
      </c>
      <c r="AI15" s="16">
        <f t="shared" si="0"/>
        <v>2000</v>
      </c>
      <c r="AJ15" s="20">
        <f t="shared" si="1"/>
        <v>0</v>
      </c>
    </row>
    <row r="16" spans="1:36" x14ac:dyDescent="0.25">
      <c r="A16" s="2"/>
      <c r="B16" s="2"/>
      <c r="C16" s="2"/>
      <c r="D16" s="2"/>
      <c r="E16" s="2"/>
      <c r="F16" s="222" t="s">
        <v>23</v>
      </c>
      <c r="G16" s="223"/>
      <c r="H16" s="223"/>
      <c r="I16" s="224"/>
      <c r="J16" s="16">
        <v>0</v>
      </c>
      <c r="K16" s="17"/>
      <c r="L16" s="16">
        <v>0</v>
      </c>
      <c r="M16" s="17"/>
      <c r="N16" s="16">
        <v>0</v>
      </c>
      <c r="O16" s="17"/>
      <c r="P16" s="16">
        <v>0</v>
      </c>
      <c r="Q16" s="17"/>
      <c r="R16" s="16">
        <v>0</v>
      </c>
      <c r="S16" s="17"/>
      <c r="T16" s="16">
        <v>0</v>
      </c>
      <c r="U16" s="17"/>
      <c r="V16" s="16">
        <v>0</v>
      </c>
      <c r="W16" s="17"/>
      <c r="X16" s="16">
        <v>0</v>
      </c>
      <c r="Y16" s="17"/>
      <c r="Z16" s="16">
        <v>0</v>
      </c>
      <c r="AA16" s="17"/>
      <c r="AB16" s="16">
        <v>0</v>
      </c>
      <c r="AC16" s="17"/>
      <c r="AD16" s="16">
        <v>0</v>
      </c>
      <c r="AE16" s="17"/>
      <c r="AF16" s="16">
        <v>21284</v>
      </c>
      <c r="AG16" s="17"/>
      <c r="AH16" s="16">
        <v>21284</v>
      </c>
      <c r="AI16" s="16">
        <f t="shared" si="0"/>
        <v>21284</v>
      </c>
      <c r="AJ16" s="20">
        <f t="shared" si="1"/>
        <v>0</v>
      </c>
    </row>
    <row r="17" spans="1:36" x14ac:dyDescent="0.25">
      <c r="A17" s="2"/>
      <c r="B17" s="2"/>
      <c r="C17" s="2"/>
      <c r="D17" s="2"/>
      <c r="E17" s="2"/>
      <c r="F17" s="222" t="s">
        <v>24</v>
      </c>
      <c r="G17" s="223"/>
      <c r="H17" s="223"/>
      <c r="I17" s="224"/>
      <c r="J17" s="16">
        <v>0</v>
      </c>
      <c r="K17" s="17"/>
      <c r="L17" s="16">
        <v>0</v>
      </c>
      <c r="M17" s="17"/>
      <c r="N17" s="16">
        <v>0</v>
      </c>
      <c r="O17" s="17"/>
      <c r="P17" s="16">
        <v>0</v>
      </c>
      <c r="Q17" s="17"/>
      <c r="R17" s="16">
        <v>0</v>
      </c>
      <c r="S17" s="17"/>
      <c r="T17" s="16">
        <v>0</v>
      </c>
      <c r="U17" s="17"/>
      <c r="V17" s="16"/>
      <c r="W17" s="17"/>
      <c r="X17" s="16"/>
      <c r="Y17" s="17"/>
      <c r="Z17" s="16"/>
      <c r="AA17" s="17"/>
      <c r="AB17" s="16"/>
      <c r="AC17" s="17"/>
      <c r="AD17" s="16"/>
      <c r="AE17" s="17"/>
      <c r="AF17" s="16"/>
      <c r="AG17" s="17"/>
      <c r="AH17" s="16">
        <v>0</v>
      </c>
      <c r="AI17" s="16">
        <f t="shared" si="0"/>
        <v>0</v>
      </c>
      <c r="AJ17" s="20">
        <f t="shared" si="1"/>
        <v>0</v>
      </c>
    </row>
    <row r="18" spans="1:36" x14ac:dyDescent="0.25">
      <c r="A18" s="2"/>
      <c r="B18" s="2"/>
      <c r="C18" s="2"/>
      <c r="D18" s="2"/>
      <c r="E18" s="2"/>
      <c r="F18" s="217" t="s">
        <v>25</v>
      </c>
      <c r="G18" s="217"/>
      <c r="H18" s="219"/>
      <c r="I18" s="220"/>
      <c r="J18" s="16">
        <v>0</v>
      </c>
      <c r="K18" s="17"/>
      <c r="L18" s="16">
        <v>0</v>
      </c>
      <c r="M18" s="17"/>
      <c r="N18" s="16">
        <v>0</v>
      </c>
      <c r="O18" s="17"/>
      <c r="P18" s="16">
        <v>0</v>
      </c>
      <c r="Q18" s="17"/>
      <c r="R18" s="16">
        <v>0</v>
      </c>
      <c r="S18" s="17"/>
      <c r="T18" s="16">
        <v>0</v>
      </c>
      <c r="U18" s="17"/>
      <c r="V18" s="16"/>
      <c r="W18" s="17"/>
      <c r="X18" s="16"/>
      <c r="Y18" s="17"/>
      <c r="Z18" s="16"/>
      <c r="AA18" s="17"/>
      <c r="AB18" s="16"/>
      <c r="AC18" s="17"/>
      <c r="AD18" s="16"/>
      <c r="AE18" s="17"/>
      <c r="AF18" s="16"/>
      <c r="AG18" s="17"/>
      <c r="AH18" s="16">
        <v>0</v>
      </c>
      <c r="AI18" s="16">
        <f t="shared" si="0"/>
        <v>0</v>
      </c>
      <c r="AJ18" s="20">
        <f t="shared" si="1"/>
        <v>0</v>
      </c>
    </row>
    <row r="19" spans="1:36" x14ac:dyDescent="0.25">
      <c r="A19" s="2"/>
      <c r="B19" s="2"/>
      <c r="C19" s="2"/>
      <c r="D19" s="2"/>
      <c r="E19" s="2"/>
      <c r="F19" s="218" t="s">
        <v>297</v>
      </c>
      <c r="G19" s="217"/>
      <c r="H19" s="217"/>
      <c r="I19" s="217"/>
      <c r="J19" s="16"/>
      <c r="K19" s="17"/>
      <c r="L19" s="16"/>
      <c r="M19" s="17"/>
      <c r="N19" s="16"/>
      <c r="O19" s="17"/>
      <c r="P19" s="16"/>
      <c r="Q19" s="17"/>
      <c r="R19" s="16"/>
      <c r="S19" s="17"/>
      <c r="T19" s="16"/>
      <c r="U19" s="17"/>
      <c r="V19" s="16"/>
      <c r="W19" s="17"/>
      <c r="X19" s="16"/>
      <c r="Y19" s="17"/>
      <c r="Z19" s="16"/>
      <c r="AA19" s="17"/>
      <c r="AB19" s="16"/>
      <c r="AC19" s="17"/>
      <c r="AD19" s="16"/>
      <c r="AE19" s="17"/>
      <c r="AF19" s="16"/>
      <c r="AG19" s="17"/>
      <c r="AH19" s="16">
        <v>0</v>
      </c>
      <c r="AI19" s="16">
        <v>30000</v>
      </c>
      <c r="AJ19" s="20">
        <f t="shared" si="1"/>
        <v>30000</v>
      </c>
    </row>
    <row r="20" spans="1:36" x14ac:dyDescent="0.25">
      <c r="A20" s="2"/>
      <c r="B20" s="2"/>
      <c r="C20" s="2"/>
      <c r="D20" s="2"/>
      <c r="E20" s="2"/>
      <c r="F20" s="217" t="s">
        <v>26</v>
      </c>
      <c r="G20" s="217"/>
      <c r="H20" s="217"/>
      <c r="I20" s="217"/>
      <c r="J20" s="16">
        <v>0</v>
      </c>
      <c r="K20" s="17"/>
      <c r="L20" s="16">
        <v>0</v>
      </c>
      <c r="M20" s="17"/>
      <c r="N20" s="16">
        <v>0</v>
      </c>
      <c r="O20" s="17"/>
      <c r="P20" s="16">
        <v>0</v>
      </c>
      <c r="Q20" s="17"/>
      <c r="R20" s="16">
        <v>0</v>
      </c>
      <c r="S20" s="17"/>
      <c r="T20" s="16">
        <v>0</v>
      </c>
      <c r="U20" s="17"/>
      <c r="V20" s="16">
        <v>0</v>
      </c>
      <c r="W20" s="17"/>
      <c r="X20" s="16">
        <v>0</v>
      </c>
      <c r="Y20" s="17"/>
      <c r="Z20" s="16">
        <v>0</v>
      </c>
      <c r="AA20" s="17"/>
      <c r="AB20" s="16">
        <v>0</v>
      </c>
      <c r="AC20" s="17"/>
      <c r="AD20" s="16">
        <v>0</v>
      </c>
      <c r="AE20" s="17"/>
      <c r="AF20" s="16">
        <v>1200</v>
      </c>
      <c r="AG20" s="17"/>
      <c r="AH20" s="16">
        <v>1200</v>
      </c>
      <c r="AI20" s="16">
        <v>5000</v>
      </c>
      <c r="AJ20" s="20">
        <f t="shared" si="1"/>
        <v>3800</v>
      </c>
    </row>
    <row r="21" spans="1:36" ht="15.75" thickBot="1" x14ac:dyDescent="0.3">
      <c r="A21" s="2"/>
      <c r="B21" s="2"/>
      <c r="C21" s="2"/>
      <c r="D21" s="2"/>
      <c r="E21" s="2"/>
      <c r="F21" s="221" t="s">
        <v>27</v>
      </c>
      <c r="G21" s="221"/>
      <c r="H21" s="221"/>
      <c r="I21" s="221"/>
      <c r="J21" s="36">
        <v>0</v>
      </c>
      <c r="K21" s="37"/>
      <c r="L21" s="36">
        <v>0</v>
      </c>
      <c r="M21" s="37"/>
      <c r="N21" s="36">
        <v>0</v>
      </c>
      <c r="O21" s="37"/>
      <c r="P21" s="36">
        <v>0</v>
      </c>
      <c r="Q21" s="37"/>
      <c r="R21" s="36">
        <v>0</v>
      </c>
      <c r="S21" s="37"/>
      <c r="T21" s="36">
        <v>0</v>
      </c>
      <c r="U21" s="37"/>
      <c r="V21" s="36"/>
      <c r="W21" s="37"/>
      <c r="X21" s="36"/>
      <c r="Y21" s="37"/>
      <c r="Z21" s="36"/>
      <c r="AA21" s="37"/>
      <c r="AB21" s="36"/>
      <c r="AC21" s="37"/>
      <c r="AD21" s="36"/>
      <c r="AE21" s="37"/>
      <c r="AF21" s="36"/>
      <c r="AG21" s="37"/>
      <c r="AH21" s="36">
        <v>0</v>
      </c>
      <c r="AI21" s="36">
        <f t="shared" si="0"/>
        <v>0</v>
      </c>
      <c r="AJ21" s="38">
        <f t="shared" si="1"/>
        <v>0</v>
      </c>
    </row>
    <row r="22" spans="1:36" x14ac:dyDescent="0.25">
      <c r="A22" s="2"/>
      <c r="B22" s="2"/>
      <c r="C22" s="2"/>
      <c r="D22" s="2"/>
      <c r="E22" s="2"/>
      <c r="F22" s="31" t="s">
        <v>28</v>
      </c>
      <c r="G22" s="31"/>
      <c r="H22" s="225"/>
      <c r="I22" s="226"/>
      <c r="J22" s="32">
        <f>ROUND(J8+SUM(J14:J21),5)</f>
        <v>113878.25</v>
      </c>
      <c r="K22" s="33"/>
      <c r="L22" s="32">
        <f>ROUND(L8+SUM(L14:L21),5)</f>
        <v>0</v>
      </c>
      <c r="M22" s="33"/>
      <c r="N22" s="32">
        <f>ROUND(N8+SUM(N14:N21),5)</f>
        <v>0</v>
      </c>
      <c r="O22" s="33"/>
      <c r="P22" s="32">
        <f>ROUND(P8+SUM(P14:P21),5)</f>
        <v>113878.25</v>
      </c>
      <c r="Q22" s="33"/>
      <c r="R22" s="32">
        <f>ROUND(R8+SUM(R14:R21),5)</f>
        <v>0</v>
      </c>
      <c r="S22" s="33"/>
      <c r="T22" s="32">
        <f>ROUND(T8+SUM(T14:T21),5)</f>
        <v>0</v>
      </c>
      <c r="U22" s="33"/>
      <c r="V22" s="32">
        <f>ROUND(V8+SUM(V14:V21),5)</f>
        <v>113878.25</v>
      </c>
      <c r="W22" s="33"/>
      <c r="X22" s="32">
        <f>ROUND(X8+SUM(X14:X21),5)</f>
        <v>0</v>
      </c>
      <c r="Y22" s="33"/>
      <c r="Z22" s="32">
        <f>ROUND(Z8+SUM(Z14:Z21),5)</f>
        <v>0</v>
      </c>
      <c r="AA22" s="33"/>
      <c r="AB22" s="32">
        <f>ROUND(AB8+SUM(AB14:AB21),5)</f>
        <v>0</v>
      </c>
      <c r="AC22" s="33"/>
      <c r="AD22" s="32">
        <f>ROUND(AD8+SUM(AD14:AD21),5)</f>
        <v>0</v>
      </c>
      <c r="AE22" s="33"/>
      <c r="AF22" s="32">
        <f>ROUND(AF8+SUM(AF14:AF21),5)</f>
        <v>138362.25</v>
      </c>
      <c r="AG22" s="33"/>
      <c r="AH22" s="32">
        <f>+AH21+AH20+AH18+AH17+AH16+AH15+AH14</f>
        <v>479997</v>
      </c>
      <c r="AI22" s="32">
        <f>+AI21+AI20+AI18+AI17+AI16+AI15+AI14+AI19</f>
        <v>513797</v>
      </c>
      <c r="AJ22" s="34">
        <f>+AI22-AH22</f>
        <v>33800</v>
      </c>
    </row>
    <row r="23" spans="1:36" hidden="1" x14ac:dyDescent="0.25">
      <c r="A23" s="2"/>
      <c r="B23" s="2"/>
      <c r="C23" s="2"/>
      <c r="D23" s="2"/>
      <c r="E23" s="2"/>
      <c r="F23" s="21" t="s">
        <v>29</v>
      </c>
      <c r="G23" s="21"/>
      <c r="H23" s="21"/>
      <c r="I23" s="21"/>
      <c r="J23" s="22">
        <f>ROUND(J7+J22,5)</f>
        <v>113878.25</v>
      </c>
      <c r="K23" s="23"/>
      <c r="L23" s="22">
        <f>ROUND(L7+L22,5)</f>
        <v>0</v>
      </c>
      <c r="M23" s="23"/>
      <c r="N23" s="22">
        <f>ROUND(N7+N22,5)</f>
        <v>0</v>
      </c>
      <c r="O23" s="23"/>
      <c r="P23" s="22">
        <f>ROUND(P7+P22,5)</f>
        <v>113878.25</v>
      </c>
      <c r="Q23" s="23"/>
      <c r="R23" s="22">
        <f>ROUND(R7+R22,5)</f>
        <v>0</v>
      </c>
      <c r="S23" s="23"/>
      <c r="T23" s="22">
        <f>ROUND(T7+T22,5)</f>
        <v>0</v>
      </c>
      <c r="U23" s="23"/>
      <c r="V23" s="22">
        <f>ROUND(V7+V22,5)</f>
        <v>113878.25</v>
      </c>
      <c r="W23" s="23"/>
      <c r="X23" s="22">
        <f>ROUND(X7+X22,5)</f>
        <v>0</v>
      </c>
      <c r="Y23" s="23"/>
      <c r="Z23" s="22">
        <f>ROUND(Z7+Z22,5)</f>
        <v>0</v>
      </c>
      <c r="AA23" s="23"/>
      <c r="AB23" s="22">
        <f>ROUND(AB7+AB22,5)</f>
        <v>0</v>
      </c>
      <c r="AC23" s="23"/>
      <c r="AD23" s="22">
        <f>ROUND(AD7+AD22,5)</f>
        <v>0</v>
      </c>
      <c r="AE23" s="23"/>
      <c r="AF23" s="22">
        <f>ROUND(AF7+AF22,5)</f>
        <v>138362.25</v>
      </c>
      <c r="AG23" s="23"/>
      <c r="AH23" s="22">
        <v>479997</v>
      </c>
      <c r="AI23" s="22">
        <f t="shared" si="0"/>
        <v>479997</v>
      </c>
      <c r="AJ23" s="24">
        <f t="shared" si="1"/>
        <v>0</v>
      </c>
    </row>
    <row r="24" spans="1:36" hidden="1" x14ac:dyDescent="0.25">
      <c r="A24" s="2"/>
      <c r="B24" s="2"/>
      <c r="C24" s="2"/>
      <c r="D24" s="2"/>
      <c r="E24" s="2"/>
      <c r="F24" s="21" t="s">
        <v>30</v>
      </c>
      <c r="G24" s="21"/>
      <c r="H24" s="21"/>
      <c r="I24" s="21"/>
      <c r="J24" s="22">
        <f>J23</f>
        <v>113878.25</v>
      </c>
      <c r="K24" s="23"/>
      <c r="L24" s="22">
        <f>L23</f>
        <v>0</v>
      </c>
      <c r="M24" s="23"/>
      <c r="N24" s="22">
        <f>N23</f>
        <v>0</v>
      </c>
      <c r="O24" s="23"/>
      <c r="P24" s="22">
        <f>P23</f>
        <v>113878.25</v>
      </c>
      <c r="Q24" s="23"/>
      <c r="R24" s="22">
        <f>R23</f>
        <v>0</v>
      </c>
      <c r="S24" s="23"/>
      <c r="T24" s="22">
        <f>T23</f>
        <v>0</v>
      </c>
      <c r="U24" s="23"/>
      <c r="V24" s="22">
        <f>V23</f>
        <v>113878.25</v>
      </c>
      <c r="W24" s="23"/>
      <c r="X24" s="22">
        <f>X23</f>
        <v>0</v>
      </c>
      <c r="Y24" s="23"/>
      <c r="Z24" s="22">
        <f>Z23</f>
        <v>0</v>
      </c>
      <c r="AA24" s="23"/>
      <c r="AB24" s="22">
        <f>AB23</f>
        <v>0</v>
      </c>
      <c r="AC24" s="23"/>
      <c r="AD24" s="22">
        <f>AD23</f>
        <v>0</v>
      </c>
      <c r="AE24" s="23"/>
      <c r="AF24" s="22">
        <f>AF23</f>
        <v>138362.25</v>
      </c>
      <c r="AG24" s="23"/>
      <c r="AH24" s="22">
        <v>479997</v>
      </c>
      <c r="AI24" s="22">
        <f t="shared" si="0"/>
        <v>479997</v>
      </c>
      <c r="AJ24" s="24">
        <f t="shared" si="1"/>
        <v>0</v>
      </c>
    </row>
    <row r="25" spans="1:36" hidden="1" x14ac:dyDescent="0.25">
      <c r="A25" s="2"/>
      <c r="B25" s="2"/>
      <c r="C25" s="2"/>
      <c r="D25" s="2"/>
      <c r="E25" s="2"/>
      <c r="F25" s="26" t="s">
        <v>31</v>
      </c>
      <c r="G25" s="26"/>
      <c r="H25" s="26"/>
      <c r="I25" s="26"/>
      <c r="J25" s="9"/>
      <c r="K25" s="27"/>
      <c r="L25" s="9"/>
      <c r="M25" s="27"/>
      <c r="N25" s="9"/>
      <c r="O25" s="27"/>
      <c r="P25" s="9"/>
      <c r="Q25" s="27"/>
      <c r="R25" s="9"/>
      <c r="S25" s="27"/>
      <c r="T25" s="9"/>
      <c r="U25" s="27"/>
      <c r="V25" s="9"/>
      <c r="W25" s="27"/>
      <c r="X25" s="9"/>
      <c r="Y25" s="27"/>
      <c r="Z25" s="9"/>
      <c r="AA25" s="27"/>
      <c r="AB25" s="9"/>
      <c r="AC25" s="27"/>
      <c r="AD25" s="9"/>
      <c r="AE25" s="27"/>
      <c r="AF25" s="9"/>
      <c r="AG25" s="27"/>
      <c r="AH25" s="9"/>
      <c r="AI25" s="9"/>
      <c r="AJ25" s="29"/>
    </row>
    <row r="26" spans="1:36" x14ac:dyDescent="0.25">
      <c r="A26" s="2"/>
      <c r="B26" s="2"/>
      <c r="C26" s="2"/>
      <c r="D26" s="2"/>
      <c r="E26" s="2"/>
      <c r="F26" s="26" t="s">
        <v>168</v>
      </c>
      <c r="G26" s="26"/>
      <c r="H26" s="26"/>
      <c r="I26" s="26"/>
      <c r="J26" s="9"/>
      <c r="K26" s="27"/>
      <c r="L26" s="9"/>
      <c r="M26" s="27"/>
      <c r="N26" s="9"/>
      <c r="O26" s="27"/>
      <c r="P26" s="9"/>
      <c r="Q26" s="27"/>
      <c r="R26" s="9"/>
      <c r="S26" s="27"/>
      <c r="T26" s="9"/>
      <c r="U26" s="27"/>
      <c r="V26" s="9"/>
      <c r="W26" s="27"/>
      <c r="X26" s="9"/>
      <c r="Y26" s="27"/>
      <c r="Z26" s="9"/>
      <c r="AA26" s="27"/>
      <c r="AB26" s="9"/>
      <c r="AC26" s="27"/>
      <c r="AD26" s="9"/>
      <c r="AE26" s="27"/>
      <c r="AF26" s="9"/>
      <c r="AG26" s="27"/>
      <c r="AH26" s="9"/>
      <c r="AI26" s="9"/>
      <c r="AJ26" s="29"/>
    </row>
    <row r="27" spans="1:36" hidden="1" x14ac:dyDescent="0.25">
      <c r="A27" s="2"/>
      <c r="B27" s="2"/>
      <c r="C27" s="2"/>
      <c r="D27" s="2"/>
      <c r="E27" s="2"/>
      <c r="F27" s="26" t="s">
        <v>32</v>
      </c>
      <c r="G27" s="26"/>
      <c r="H27" s="26"/>
      <c r="I27" s="26"/>
      <c r="J27" s="9"/>
      <c r="K27" s="27"/>
      <c r="L27" s="9"/>
      <c r="M27" s="27"/>
      <c r="N27" s="9"/>
      <c r="O27" s="27"/>
      <c r="P27" s="9"/>
      <c r="Q27" s="27"/>
      <c r="R27" s="9"/>
      <c r="S27" s="27"/>
      <c r="T27" s="9"/>
      <c r="U27" s="27"/>
      <c r="V27" s="9"/>
      <c r="W27" s="27"/>
      <c r="X27" s="9"/>
      <c r="Y27" s="27"/>
      <c r="Z27" s="9"/>
      <c r="AA27" s="27"/>
      <c r="AB27" s="9"/>
      <c r="AC27" s="27"/>
      <c r="AD27" s="9"/>
      <c r="AE27" s="27"/>
      <c r="AF27" s="9"/>
      <c r="AG27" s="27"/>
      <c r="AH27" s="9"/>
      <c r="AI27" s="9"/>
      <c r="AJ27" s="29"/>
    </row>
    <row r="28" spans="1:36" x14ac:dyDescent="0.25">
      <c r="A28" s="2"/>
      <c r="B28" s="2"/>
      <c r="C28" s="2"/>
      <c r="D28" s="2"/>
      <c r="E28" s="2"/>
      <c r="F28" s="15" t="s">
        <v>33</v>
      </c>
      <c r="G28" s="222"/>
      <c r="H28" s="223"/>
      <c r="I28" s="224"/>
      <c r="J28" s="16"/>
      <c r="K28" s="17"/>
      <c r="L28" s="16"/>
      <c r="M28" s="17"/>
      <c r="N28" s="16"/>
      <c r="O28" s="17"/>
      <c r="P28" s="16"/>
      <c r="Q28" s="17"/>
      <c r="R28" s="16"/>
      <c r="S28" s="17"/>
      <c r="T28" s="16"/>
      <c r="U28" s="17"/>
      <c r="V28" s="16"/>
      <c r="W28" s="17"/>
      <c r="X28" s="16"/>
      <c r="Y28" s="17"/>
      <c r="Z28" s="16"/>
      <c r="AA28" s="17"/>
      <c r="AB28" s="16"/>
      <c r="AC28" s="17"/>
      <c r="AD28" s="16"/>
      <c r="AE28" s="17"/>
      <c r="AF28" s="16"/>
      <c r="AG28" s="17"/>
      <c r="AH28" s="16"/>
      <c r="AI28" s="16"/>
      <c r="AJ28" s="19"/>
    </row>
    <row r="29" spans="1:36" x14ac:dyDescent="0.25">
      <c r="A29" s="2"/>
      <c r="B29" s="2"/>
      <c r="C29" s="2"/>
      <c r="D29" s="2"/>
      <c r="E29" s="2"/>
      <c r="F29" s="15"/>
      <c r="G29" s="15" t="s">
        <v>34</v>
      </c>
      <c r="H29" s="15"/>
      <c r="I29" s="15"/>
      <c r="J29" s="16">
        <v>4390.38</v>
      </c>
      <c r="K29" s="17"/>
      <c r="L29" s="16">
        <v>6585.57</v>
      </c>
      <c r="M29" s="17"/>
      <c r="N29" s="16">
        <v>4390.38</v>
      </c>
      <c r="O29" s="17"/>
      <c r="P29" s="16">
        <v>0</v>
      </c>
      <c r="Q29" s="17"/>
      <c r="R29" s="16">
        <v>0</v>
      </c>
      <c r="S29" s="17"/>
      <c r="T29" s="16">
        <v>0</v>
      </c>
      <c r="U29" s="17"/>
      <c r="V29" s="16">
        <v>1600</v>
      </c>
      <c r="W29" s="17"/>
      <c r="X29" s="16">
        <v>1600</v>
      </c>
      <c r="Y29" s="17"/>
      <c r="Z29" s="16">
        <v>2400</v>
      </c>
      <c r="AA29" s="17"/>
      <c r="AB29" s="16">
        <v>1600</v>
      </c>
      <c r="AC29" s="17"/>
      <c r="AD29" s="16">
        <v>1600</v>
      </c>
      <c r="AE29" s="17"/>
      <c r="AF29" s="16">
        <v>1600</v>
      </c>
      <c r="AG29" s="17"/>
      <c r="AH29" s="16">
        <v>20800</v>
      </c>
      <c r="AI29" s="16">
        <f>Wages!E6</f>
        <v>31200</v>
      </c>
      <c r="AJ29" s="20">
        <f t="shared" ref="AJ29:AJ40" si="2">+AI29-AH29</f>
        <v>10400</v>
      </c>
    </row>
    <row r="30" spans="1:36" x14ac:dyDescent="0.25">
      <c r="A30" s="2"/>
      <c r="B30" s="2"/>
      <c r="C30" s="2"/>
      <c r="D30" s="2"/>
      <c r="E30" s="2"/>
      <c r="F30" s="15"/>
      <c r="G30" s="15" t="s">
        <v>35</v>
      </c>
      <c r="H30" s="15"/>
      <c r="I30" s="15"/>
      <c r="J30" s="16">
        <v>0</v>
      </c>
      <c r="K30" s="17"/>
      <c r="L30" s="16">
        <v>0</v>
      </c>
      <c r="M30" s="17"/>
      <c r="N30" s="16">
        <v>0</v>
      </c>
      <c r="O30" s="17"/>
      <c r="P30" s="16">
        <v>0</v>
      </c>
      <c r="Q30" s="17"/>
      <c r="R30" s="16">
        <v>0</v>
      </c>
      <c r="S30" s="17"/>
      <c r="T30" s="16">
        <v>0</v>
      </c>
      <c r="U30" s="17"/>
      <c r="V30" s="16">
        <v>0</v>
      </c>
      <c r="W30" s="17"/>
      <c r="X30" s="16">
        <v>0</v>
      </c>
      <c r="Y30" s="17"/>
      <c r="Z30" s="16">
        <v>0</v>
      </c>
      <c r="AA30" s="17"/>
      <c r="AB30" s="16">
        <v>0</v>
      </c>
      <c r="AC30" s="17"/>
      <c r="AD30" s="16">
        <v>0</v>
      </c>
      <c r="AE30" s="17"/>
      <c r="AF30" s="16">
        <v>0</v>
      </c>
      <c r="AG30" s="17"/>
      <c r="AH30" s="16">
        <v>0</v>
      </c>
      <c r="AI30" s="16">
        <f>AH30</f>
        <v>0</v>
      </c>
      <c r="AJ30" s="20">
        <f t="shared" si="2"/>
        <v>0</v>
      </c>
    </row>
    <row r="31" spans="1:36" x14ac:dyDescent="0.25">
      <c r="A31" s="2"/>
      <c r="B31" s="2"/>
      <c r="C31" s="2"/>
      <c r="D31" s="2"/>
      <c r="E31" s="2"/>
      <c r="F31" s="15"/>
      <c r="G31" s="15" t="s">
        <v>36</v>
      </c>
      <c r="H31" s="15"/>
      <c r="I31" s="15"/>
      <c r="J31" s="16">
        <v>0</v>
      </c>
      <c r="K31" s="17"/>
      <c r="L31" s="16">
        <v>0</v>
      </c>
      <c r="M31" s="17"/>
      <c r="N31" s="16">
        <v>0</v>
      </c>
      <c r="O31" s="17"/>
      <c r="P31" s="16">
        <v>0</v>
      </c>
      <c r="Q31" s="17"/>
      <c r="R31" s="16">
        <v>0</v>
      </c>
      <c r="S31" s="17"/>
      <c r="T31" s="16">
        <v>0</v>
      </c>
      <c r="U31" s="17"/>
      <c r="V31" s="16">
        <v>0</v>
      </c>
      <c r="W31" s="17"/>
      <c r="X31" s="16">
        <v>0</v>
      </c>
      <c r="Y31" s="17"/>
      <c r="Z31" s="16">
        <v>0</v>
      </c>
      <c r="AA31" s="17"/>
      <c r="AB31" s="16">
        <v>0</v>
      </c>
      <c r="AC31" s="17"/>
      <c r="AD31" s="16">
        <v>0</v>
      </c>
      <c r="AE31" s="17"/>
      <c r="AF31" s="16">
        <v>0</v>
      </c>
      <c r="AG31" s="17"/>
      <c r="AH31" s="16">
        <v>0</v>
      </c>
      <c r="AI31" s="16">
        <f>AH31</f>
        <v>0</v>
      </c>
      <c r="AJ31" s="20">
        <f t="shared" si="2"/>
        <v>0</v>
      </c>
    </row>
    <row r="32" spans="1:36" x14ac:dyDescent="0.25">
      <c r="A32" s="2"/>
      <c r="B32" s="2"/>
      <c r="C32" s="2"/>
      <c r="D32" s="2"/>
      <c r="E32" s="2"/>
      <c r="F32" s="15"/>
      <c r="G32" s="15" t="s">
        <v>37</v>
      </c>
      <c r="H32" s="15"/>
      <c r="I32" s="15"/>
      <c r="J32" s="16">
        <v>3576</v>
      </c>
      <c r="K32" s="17"/>
      <c r="L32" s="16">
        <v>5364</v>
      </c>
      <c r="M32" s="17"/>
      <c r="N32" s="16">
        <v>3576</v>
      </c>
      <c r="O32" s="17"/>
      <c r="P32" s="16">
        <v>3576</v>
      </c>
      <c r="Q32" s="17"/>
      <c r="R32" s="16">
        <v>3576</v>
      </c>
      <c r="S32" s="17"/>
      <c r="T32" s="16">
        <v>3576</v>
      </c>
      <c r="U32" s="17"/>
      <c r="V32" s="16">
        <v>3934.4</v>
      </c>
      <c r="W32" s="17"/>
      <c r="X32" s="16">
        <v>3934.4</v>
      </c>
      <c r="Y32" s="17"/>
      <c r="Z32" s="16">
        <v>5901.6</v>
      </c>
      <c r="AA32" s="17"/>
      <c r="AB32" s="16">
        <v>3934.4</v>
      </c>
      <c r="AC32" s="17"/>
      <c r="AD32" s="16">
        <v>3934</v>
      </c>
      <c r="AE32" s="17"/>
      <c r="AF32" s="16">
        <v>3934.4</v>
      </c>
      <c r="AG32" s="17"/>
      <c r="AH32" s="16">
        <v>51147.199999999997</v>
      </c>
      <c r="AI32" s="16">
        <f>Wages!E7</f>
        <v>56680</v>
      </c>
      <c r="AJ32" s="20">
        <f t="shared" si="2"/>
        <v>5532.8000000000029</v>
      </c>
    </row>
    <row r="33" spans="1:42" x14ac:dyDescent="0.25">
      <c r="A33" s="2"/>
      <c r="B33" s="2"/>
      <c r="C33" s="2"/>
      <c r="D33" s="2"/>
      <c r="E33" s="2"/>
      <c r="F33" s="15"/>
      <c r="G33" s="15" t="s">
        <v>38</v>
      </c>
      <c r="H33" s="15"/>
      <c r="I33" s="15"/>
      <c r="J33" s="16">
        <v>0</v>
      </c>
      <c r="K33" s="17"/>
      <c r="L33" s="16">
        <v>0</v>
      </c>
      <c r="M33" s="17"/>
      <c r="N33" s="16">
        <v>0</v>
      </c>
      <c r="O33" s="17"/>
      <c r="P33" s="16">
        <v>0</v>
      </c>
      <c r="Q33" s="17"/>
      <c r="R33" s="16">
        <v>0</v>
      </c>
      <c r="S33" s="17"/>
      <c r="T33" s="16">
        <v>0</v>
      </c>
      <c r="U33" s="17"/>
      <c r="V33" s="16">
        <v>0</v>
      </c>
      <c r="W33" s="17"/>
      <c r="X33" s="16">
        <v>0</v>
      </c>
      <c r="Y33" s="17"/>
      <c r="Z33" s="16">
        <v>0</v>
      </c>
      <c r="AA33" s="17"/>
      <c r="AB33" s="16">
        <v>0</v>
      </c>
      <c r="AC33" s="17"/>
      <c r="AD33" s="16">
        <v>0</v>
      </c>
      <c r="AE33" s="17"/>
      <c r="AF33" s="16">
        <v>0</v>
      </c>
      <c r="AG33" s="17"/>
      <c r="AH33" s="16">
        <v>4000</v>
      </c>
      <c r="AI33" s="16">
        <f>Wages!E8</f>
        <v>4000</v>
      </c>
      <c r="AJ33" s="20">
        <f t="shared" si="2"/>
        <v>0</v>
      </c>
    </row>
    <row r="34" spans="1:42" x14ac:dyDescent="0.25">
      <c r="A34" s="2"/>
      <c r="B34" s="2"/>
      <c r="C34" s="2"/>
      <c r="D34" s="2"/>
      <c r="E34" s="2"/>
      <c r="F34" s="15"/>
      <c r="G34" s="15" t="s">
        <v>39</v>
      </c>
      <c r="H34" s="15"/>
      <c r="I34" s="15"/>
      <c r="J34" s="16">
        <v>0</v>
      </c>
      <c r="K34" s="17"/>
      <c r="L34" s="16">
        <v>140</v>
      </c>
      <c r="M34" s="17"/>
      <c r="N34" s="16">
        <v>0</v>
      </c>
      <c r="O34" s="17"/>
      <c r="P34" s="16">
        <v>0</v>
      </c>
      <c r="Q34" s="17"/>
      <c r="R34" s="16">
        <v>411.25</v>
      </c>
      <c r="S34" s="17"/>
      <c r="T34" s="16">
        <v>0</v>
      </c>
      <c r="U34" s="17"/>
      <c r="V34" s="16">
        <v>0</v>
      </c>
      <c r="W34" s="17"/>
      <c r="X34" s="16">
        <v>0</v>
      </c>
      <c r="Y34" s="17"/>
      <c r="Z34" s="16">
        <v>0</v>
      </c>
      <c r="AA34" s="17"/>
      <c r="AB34" s="16">
        <v>0</v>
      </c>
      <c r="AC34" s="17"/>
      <c r="AD34" s="16">
        <v>0</v>
      </c>
      <c r="AE34" s="17"/>
      <c r="AF34" s="16">
        <v>0</v>
      </c>
      <c r="AG34" s="17"/>
      <c r="AH34" s="16">
        <v>0</v>
      </c>
      <c r="AI34" s="16">
        <v>0</v>
      </c>
      <c r="AJ34" s="20">
        <f t="shared" si="2"/>
        <v>0</v>
      </c>
    </row>
    <row r="35" spans="1:42" x14ac:dyDescent="0.25">
      <c r="A35" s="2"/>
      <c r="B35" s="2"/>
      <c r="C35" s="2"/>
      <c r="D35" s="2"/>
      <c r="E35" s="2"/>
      <c r="F35" s="15"/>
      <c r="G35" s="15" t="s">
        <v>40</v>
      </c>
      <c r="H35" s="15"/>
      <c r="I35" s="15"/>
      <c r="J35" s="16">
        <v>2284.23</v>
      </c>
      <c r="K35" s="17"/>
      <c r="L35" s="16">
        <v>1232</v>
      </c>
      <c r="M35" s="17"/>
      <c r="N35" s="16">
        <v>2160</v>
      </c>
      <c r="O35" s="17"/>
      <c r="P35" s="16">
        <v>2284.23</v>
      </c>
      <c r="Q35" s="17"/>
      <c r="R35" s="16">
        <v>2284.23</v>
      </c>
      <c r="S35" s="17"/>
      <c r="T35" s="16">
        <v>2593.38</v>
      </c>
      <c r="U35" s="17"/>
      <c r="V35" s="16">
        <v>2831.84</v>
      </c>
      <c r="W35" s="17"/>
      <c r="X35" s="16">
        <v>2831.84</v>
      </c>
      <c r="Y35" s="17"/>
      <c r="Z35" s="16">
        <v>4247.7</v>
      </c>
      <c r="AA35" s="17"/>
      <c r="AB35" s="16">
        <v>2831.85</v>
      </c>
      <c r="AC35" s="17"/>
      <c r="AD35" s="16">
        <v>2831.85</v>
      </c>
      <c r="AE35" s="17"/>
      <c r="AF35" s="16">
        <v>2831.85</v>
      </c>
      <c r="AG35" s="17"/>
      <c r="AH35" s="16">
        <v>36400</v>
      </c>
      <c r="AI35" s="16">
        <f>Wages!E11</f>
        <v>40518.400000000001</v>
      </c>
      <c r="AJ35" s="20">
        <f t="shared" si="2"/>
        <v>4118.4000000000015</v>
      </c>
    </row>
    <row r="36" spans="1:42" x14ac:dyDescent="0.25">
      <c r="A36" s="2"/>
      <c r="B36" s="2"/>
      <c r="C36" s="2"/>
      <c r="D36" s="2"/>
      <c r="E36" s="2"/>
      <c r="F36" s="15"/>
      <c r="G36" s="15" t="s">
        <v>41</v>
      </c>
      <c r="H36" s="15"/>
      <c r="I36" s="15"/>
      <c r="J36" s="16">
        <v>346.16</v>
      </c>
      <c r="K36" s="17"/>
      <c r="L36" s="16">
        <v>519.24</v>
      </c>
      <c r="M36" s="17"/>
      <c r="N36" s="16">
        <v>346.16</v>
      </c>
      <c r="O36" s="17"/>
      <c r="P36" s="16">
        <v>346.16</v>
      </c>
      <c r="Q36" s="17"/>
      <c r="R36" s="16">
        <v>346.16</v>
      </c>
      <c r="S36" s="17"/>
      <c r="T36" s="16">
        <v>346.16</v>
      </c>
      <c r="U36" s="17"/>
      <c r="V36" s="16">
        <v>346.16</v>
      </c>
      <c r="W36" s="17"/>
      <c r="X36" s="16">
        <v>346.16</v>
      </c>
      <c r="Y36" s="17"/>
      <c r="Z36" s="16">
        <v>519.24</v>
      </c>
      <c r="AA36" s="17"/>
      <c r="AB36" s="16">
        <v>346.16</v>
      </c>
      <c r="AC36" s="17"/>
      <c r="AD36" s="16">
        <v>346.16</v>
      </c>
      <c r="AE36" s="17"/>
      <c r="AF36" s="16">
        <v>346.08</v>
      </c>
      <c r="AG36" s="17"/>
      <c r="AH36" s="16">
        <v>4500</v>
      </c>
      <c r="AI36" s="16">
        <f>Wages!E9</f>
        <v>0</v>
      </c>
      <c r="AJ36" s="20">
        <f t="shared" si="2"/>
        <v>-4500</v>
      </c>
    </row>
    <row r="37" spans="1:42" x14ac:dyDescent="0.25">
      <c r="A37" s="2"/>
      <c r="B37" s="2"/>
      <c r="C37" s="2"/>
      <c r="D37" s="2"/>
      <c r="E37" s="2"/>
      <c r="F37" s="15"/>
      <c r="G37" s="15" t="s">
        <v>42</v>
      </c>
      <c r="H37" s="15"/>
      <c r="I37" s="15"/>
      <c r="J37" s="16">
        <v>4621.2299999999996</v>
      </c>
      <c r="K37" s="17"/>
      <c r="L37" s="16">
        <v>6931.84</v>
      </c>
      <c r="M37" s="17"/>
      <c r="N37" s="16">
        <v>4621.2299999999996</v>
      </c>
      <c r="O37" s="17"/>
      <c r="P37" s="16">
        <v>4621.2299999999996</v>
      </c>
      <c r="Q37" s="17"/>
      <c r="R37" s="16">
        <v>4621.2299999999996</v>
      </c>
      <c r="S37" s="17"/>
      <c r="T37" s="16">
        <v>4621.2299999999996</v>
      </c>
      <c r="U37" s="17"/>
      <c r="V37" s="16">
        <v>5875</v>
      </c>
      <c r="W37" s="17"/>
      <c r="X37" s="16">
        <v>5875</v>
      </c>
      <c r="Y37" s="17"/>
      <c r="Z37" s="16">
        <v>8812.5</v>
      </c>
      <c r="AA37" s="17"/>
      <c r="AB37" s="16">
        <v>5875</v>
      </c>
      <c r="AC37" s="17"/>
      <c r="AD37" s="16">
        <v>5875</v>
      </c>
      <c r="AE37" s="17"/>
      <c r="AF37" s="16">
        <v>5875</v>
      </c>
      <c r="AG37" s="17"/>
      <c r="AH37" s="16">
        <v>76406.25</v>
      </c>
      <c r="AI37" s="16">
        <f>Wages!E10</f>
        <v>83056.649999999994</v>
      </c>
      <c r="AJ37" s="20">
        <f t="shared" si="2"/>
        <v>6650.3999999999942</v>
      </c>
    </row>
    <row r="38" spans="1:42" x14ac:dyDescent="0.25">
      <c r="A38" s="2"/>
      <c r="B38" s="2"/>
      <c r="C38" s="2"/>
      <c r="D38" s="2"/>
      <c r="E38" s="2"/>
      <c r="F38" s="15"/>
      <c r="G38" s="522" t="s">
        <v>303</v>
      </c>
      <c r="H38" s="523"/>
      <c r="I38" s="524"/>
      <c r="J38" s="16"/>
      <c r="K38" s="17"/>
      <c r="L38" s="16"/>
      <c r="M38" s="17"/>
      <c r="N38" s="16"/>
      <c r="O38" s="17"/>
      <c r="P38" s="16"/>
      <c r="Q38" s="17"/>
      <c r="R38" s="16"/>
      <c r="S38" s="17"/>
      <c r="T38" s="16"/>
      <c r="U38" s="17"/>
      <c r="V38" s="16"/>
      <c r="W38" s="17"/>
      <c r="X38" s="16"/>
      <c r="Y38" s="17"/>
      <c r="Z38" s="16"/>
      <c r="AA38" s="17"/>
      <c r="AB38" s="16"/>
      <c r="AC38" s="17"/>
      <c r="AD38" s="16"/>
      <c r="AE38" s="17"/>
      <c r="AF38" s="16"/>
      <c r="AG38" s="17"/>
      <c r="AH38" s="16">
        <v>0</v>
      </c>
      <c r="AI38" s="16">
        <f>Wages!E12</f>
        <v>31616</v>
      </c>
      <c r="AJ38" s="20">
        <f t="shared" si="2"/>
        <v>31616</v>
      </c>
      <c r="AO38" s="212"/>
      <c r="AP38" s="212"/>
    </row>
    <row r="39" spans="1:42" x14ac:dyDescent="0.25">
      <c r="A39" s="2"/>
      <c r="B39" s="2"/>
      <c r="C39" s="2"/>
      <c r="D39" s="2"/>
      <c r="E39" s="2"/>
      <c r="F39" s="15"/>
      <c r="G39" s="15" t="s">
        <v>43</v>
      </c>
      <c r="H39" s="15"/>
      <c r="I39" s="15"/>
      <c r="J39" s="16">
        <v>0</v>
      </c>
      <c r="K39" s="17"/>
      <c r="L39" s="16">
        <v>0</v>
      </c>
      <c r="M39" s="17"/>
      <c r="N39" s="16">
        <v>0</v>
      </c>
      <c r="O39" s="17"/>
      <c r="P39" s="16">
        <v>0</v>
      </c>
      <c r="Q39" s="17"/>
      <c r="R39" s="16">
        <v>0</v>
      </c>
      <c r="S39" s="17"/>
      <c r="T39" s="16">
        <v>0</v>
      </c>
      <c r="U39" s="17"/>
      <c r="V39" s="16">
        <v>0</v>
      </c>
      <c r="W39" s="17"/>
      <c r="X39" s="16">
        <v>0</v>
      </c>
      <c r="Y39" s="17"/>
      <c r="Z39" s="16">
        <v>0</v>
      </c>
      <c r="AA39" s="17"/>
      <c r="AB39" s="16">
        <v>0</v>
      </c>
      <c r="AC39" s="17"/>
      <c r="AD39" s="16">
        <v>0</v>
      </c>
      <c r="AE39" s="17"/>
      <c r="AF39" s="16">
        <v>0</v>
      </c>
      <c r="AG39" s="17"/>
      <c r="AH39" s="16">
        <v>0</v>
      </c>
      <c r="AI39" s="16">
        <f>AH39</f>
        <v>0</v>
      </c>
      <c r="AJ39" s="20">
        <f t="shared" si="2"/>
        <v>0</v>
      </c>
      <c r="AO39" s="212"/>
      <c r="AP39" s="212"/>
    </row>
    <row r="40" spans="1:42" ht="15.75" thickBot="1" x14ac:dyDescent="0.3">
      <c r="A40" s="2"/>
      <c r="B40" s="2"/>
      <c r="C40" s="2"/>
      <c r="D40" s="2"/>
      <c r="E40" s="2"/>
      <c r="F40" s="35"/>
      <c r="G40" s="35" t="s">
        <v>44</v>
      </c>
      <c r="H40" s="35"/>
      <c r="I40" s="35"/>
      <c r="J40" s="36">
        <v>0</v>
      </c>
      <c r="K40" s="37"/>
      <c r="L40" s="36">
        <v>0</v>
      </c>
      <c r="M40" s="37"/>
      <c r="N40" s="36">
        <v>0</v>
      </c>
      <c r="O40" s="37"/>
      <c r="P40" s="36">
        <v>0</v>
      </c>
      <c r="Q40" s="37"/>
      <c r="R40" s="36">
        <v>0</v>
      </c>
      <c r="S40" s="37"/>
      <c r="T40" s="36">
        <v>0</v>
      </c>
      <c r="U40" s="37"/>
      <c r="V40" s="36">
        <v>0</v>
      </c>
      <c r="W40" s="37"/>
      <c r="X40" s="36">
        <v>0</v>
      </c>
      <c r="Y40" s="37"/>
      <c r="Z40" s="36">
        <v>0</v>
      </c>
      <c r="AA40" s="37"/>
      <c r="AB40" s="36">
        <v>0</v>
      </c>
      <c r="AC40" s="37"/>
      <c r="AD40" s="36">
        <v>0</v>
      </c>
      <c r="AE40" s="37"/>
      <c r="AF40" s="36">
        <v>0</v>
      </c>
      <c r="AG40" s="37"/>
      <c r="AH40" s="36">
        <v>0</v>
      </c>
      <c r="AI40" s="36">
        <f>AH40</f>
        <v>0</v>
      </c>
      <c r="AJ40" s="20">
        <f t="shared" si="2"/>
        <v>0</v>
      </c>
      <c r="AO40" s="212"/>
      <c r="AP40" s="212"/>
    </row>
    <row r="41" spans="1:42" x14ac:dyDescent="0.25">
      <c r="A41" s="2"/>
      <c r="B41" s="2"/>
      <c r="C41" s="2"/>
      <c r="D41" s="2"/>
      <c r="E41" s="2"/>
      <c r="F41" s="225" t="s">
        <v>45</v>
      </c>
      <c r="G41" s="232"/>
      <c r="H41" s="232"/>
      <c r="I41" s="226"/>
      <c r="J41" s="32">
        <f>ROUND(SUM(J28:J40),5)</f>
        <v>15218</v>
      </c>
      <c r="K41" s="33"/>
      <c r="L41" s="32">
        <f>ROUND(SUM(L28:L40),5)</f>
        <v>20772.650000000001</v>
      </c>
      <c r="M41" s="33"/>
      <c r="N41" s="32">
        <f>ROUND(SUM(N28:N40),5)</f>
        <v>15093.77</v>
      </c>
      <c r="O41" s="33"/>
      <c r="P41" s="32">
        <f>ROUND(SUM(P28:P40),5)</f>
        <v>10827.62</v>
      </c>
      <c r="Q41" s="33"/>
      <c r="R41" s="32">
        <f>ROUND(SUM(R28:R40),5)</f>
        <v>11238.87</v>
      </c>
      <c r="S41" s="33"/>
      <c r="T41" s="32">
        <f>ROUND(SUM(T28:T40),5)</f>
        <v>11136.77</v>
      </c>
      <c r="U41" s="33"/>
      <c r="V41" s="32">
        <f>ROUND(SUM(V28:V40),5)</f>
        <v>14587.4</v>
      </c>
      <c r="W41" s="33"/>
      <c r="X41" s="32">
        <f>ROUND(SUM(X28:X40),5)</f>
        <v>14587.4</v>
      </c>
      <c r="Y41" s="33"/>
      <c r="Z41" s="32">
        <f>ROUND(SUM(Z28:Z40),5)</f>
        <v>21881.040000000001</v>
      </c>
      <c r="AA41" s="33"/>
      <c r="AB41" s="32">
        <f>ROUND(SUM(AB28:AB40),5)</f>
        <v>14587.41</v>
      </c>
      <c r="AC41" s="33"/>
      <c r="AD41" s="32">
        <f>ROUND(SUM(AD28:AD40),5)</f>
        <v>14587.01</v>
      </c>
      <c r="AE41" s="33"/>
      <c r="AF41" s="32">
        <f>ROUND(SUM(AF28:AF40),5)</f>
        <v>14587.33</v>
      </c>
      <c r="AG41" s="33"/>
      <c r="AH41" s="32">
        <f>SUM(AH29:AH40)</f>
        <v>193253.45</v>
      </c>
      <c r="AI41" s="32">
        <f>SUM(AI29:AI40)</f>
        <v>247071.05</v>
      </c>
      <c r="AJ41" s="34">
        <f>+AI41-AH41</f>
        <v>53817.599999999977</v>
      </c>
    </row>
    <row r="42" spans="1:42" x14ac:dyDescent="0.25">
      <c r="A42" s="2"/>
      <c r="B42" s="2"/>
      <c r="C42" s="2"/>
      <c r="D42" s="2"/>
      <c r="E42" s="2"/>
      <c r="F42" s="15"/>
      <c r="G42" s="15" t="s">
        <v>46</v>
      </c>
      <c r="H42" s="15"/>
      <c r="I42" s="15"/>
      <c r="J42" s="16">
        <v>0</v>
      </c>
      <c r="K42" s="17"/>
      <c r="L42" s="16">
        <v>0</v>
      </c>
      <c r="M42" s="17"/>
      <c r="N42" s="16">
        <v>0</v>
      </c>
      <c r="O42" s="17"/>
      <c r="P42" s="16">
        <v>0</v>
      </c>
      <c r="Q42" s="17"/>
      <c r="R42" s="16">
        <v>0</v>
      </c>
      <c r="S42" s="17"/>
      <c r="T42" s="16">
        <v>0</v>
      </c>
      <c r="U42" s="17"/>
      <c r="V42" s="16">
        <v>0</v>
      </c>
      <c r="W42" s="17"/>
      <c r="X42" s="16">
        <v>0</v>
      </c>
      <c r="Y42" s="17"/>
      <c r="Z42" s="16">
        <v>0</v>
      </c>
      <c r="AA42" s="17"/>
      <c r="AB42" s="16">
        <v>0</v>
      </c>
      <c r="AC42" s="17"/>
      <c r="AD42" s="16">
        <v>0</v>
      </c>
      <c r="AE42" s="17"/>
      <c r="AF42" s="16">
        <v>0</v>
      </c>
      <c r="AG42" s="17"/>
      <c r="AH42" s="16">
        <v>0</v>
      </c>
      <c r="AI42" s="16">
        <f>AH42</f>
        <v>0</v>
      </c>
      <c r="AJ42" s="20">
        <v>0</v>
      </c>
    </row>
    <row r="43" spans="1:42" x14ac:dyDescent="0.25">
      <c r="A43" s="2"/>
      <c r="B43" s="2"/>
      <c r="C43" s="2"/>
      <c r="D43" s="2"/>
      <c r="E43" s="2"/>
      <c r="F43" s="15"/>
      <c r="G43" s="15" t="s">
        <v>47</v>
      </c>
      <c r="H43" s="15"/>
      <c r="I43" s="15"/>
      <c r="J43" s="16">
        <v>1660.08</v>
      </c>
      <c r="K43" s="17"/>
      <c r="L43" s="16">
        <v>2490.11</v>
      </c>
      <c r="M43" s="17"/>
      <c r="N43" s="16">
        <v>1660.08</v>
      </c>
      <c r="O43" s="17"/>
      <c r="P43" s="16">
        <v>1660.08</v>
      </c>
      <c r="Q43" s="17"/>
      <c r="R43" s="16">
        <v>1660.08</v>
      </c>
      <c r="S43" s="17"/>
      <c r="T43" s="16">
        <v>1660.08</v>
      </c>
      <c r="U43" s="17"/>
      <c r="V43" s="16">
        <v>1660.08</v>
      </c>
      <c r="W43" s="17"/>
      <c r="X43" s="16">
        <v>1660.08</v>
      </c>
      <c r="Y43" s="17"/>
      <c r="Z43" s="16">
        <v>2490.11</v>
      </c>
      <c r="AA43" s="17"/>
      <c r="AB43" s="16">
        <v>1660.08</v>
      </c>
      <c r="AC43" s="17"/>
      <c r="AD43" s="16">
        <v>1660.08</v>
      </c>
      <c r="AE43" s="17"/>
      <c r="AF43" s="16">
        <v>1660.06</v>
      </c>
      <c r="AG43" s="17"/>
      <c r="AH43" s="16">
        <v>21581</v>
      </c>
      <c r="AI43" s="16">
        <f>AH43</f>
        <v>21581</v>
      </c>
      <c r="AJ43" s="20">
        <f t="shared" ref="AJ43:AJ48" si="3">+AI43-AH43</f>
        <v>0</v>
      </c>
      <c r="AL43" s="96"/>
    </row>
    <row r="44" spans="1:42" x14ac:dyDescent="0.25">
      <c r="A44" s="2"/>
      <c r="B44" s="2"/>
      <c r="C44" s="2"/>
      <c r="D44" s="2"/>
      <c r="E44" s="2"/>
      <c r="F44" s="15"/>
      <c r="G44" s="15" t="s">
        <v>48</v>
      </c>
      <c r="H44" s="15"/>
      <c r="I44" s="15"/>
      <c r="J44" s="16">
        <v>3567.44</v>
      </c>
      <c r="K44" s="17"/>
      <c r="L44" s="16">
        <v>0</v>
      </c>
      <c r="M44" s="17"/>
      <c r="N44" s="16">
        <v>0</v>
      </c>
      <c r="O44" s="17"/>
      <c r="P44" s="16">
        <v>0</v>
      </c>
      <c r="Q44" s="17"/>
      <c r="R44" s="16">
        <v>0</v>
      </c>
      <c r="S44" s="17"/>
      <c r="T44" s="16">
        <v>0</v>
      </c>
      <c r="U44" s="17"/>
      <c r="V44" s="16">
        <v>0</v>
      </c>
      <c r="W44" s="17"/>
      <c r="X44" s="16">
        <v>1090.26</v>
      </c>
      <c r="Y44" s="17"/>
      <c r="Z44" s="16">
        <v>0</v>
      </c>
      <c r="AA44" s="17"/>
      <c r="AB44" s="16">
        <v>0</v>
      </c>
      <c r="AC44" s="17"/>
      <c r="AD44" s="16">
        <v>0</v>
      </c>
      <c r="AE44" s="17"/>
      <c r="AF44" s="16">
        <v>1610.3</v>
      </c>
      <c r="AG44" s="17"/>
      <c r="AH44" s="16">
        <v>3922.6</v>
      </c>
      <c r="AI44" s="16">
        <v>8000</v>
      </c>
      <c r="AJ44" s="20">
        <f t="shared" si="3"/>
        <v>4077.4</v>
      </c>
    </row>
    <row r="45" spans="1:42" x14ac:dyDescent="0.25">
      <c r="A45" s="2"/>
      <c r="B45" s="2"/>
      <c r="C45" s="2"/>
      <c r="D45" s="2"/>
      <c r="E45" s="2"/>
      <c r="F45" s="15"/>
      <c r="G45" s="15" t="s">
        <v>49</v>
      </c>
      <c r="H45" s="15"/>
      <c r="I45" s="15"/>
      <c r="J45" s="16">
        <v>2029.98</v>
      </c>
      <c r="K45" s="17"/>
      <c r="L45" s="16">
        <v>2881.37</v>
      </c>
      <c r="M45" s="17"/>
      <c r="N45" s="16">
        <v>2029.98</v>
      </c>
      <c r="O45" s="17"/>
      <c r="P45" s="16">
        <v>2029.98</v>
      </c>
      <c r="Q45" s="17"/>
      <c r="R45" s="16">
        <v>2029.98</v>
      </c>
      <c r="S45" s="17"/>
      <c r="T45" s="16">
        <v>2454.8000000000002</v>
      </c>
      <c r="U45" s="17"/>
      <c r="V45" s="16">
        <v>3398.32</v>
      </c>
      <c r="W45" s="17"/>
      <c r="X45" s="16">
        <v>3435.45</v>
      </c>
      <c r="Y45" s="17"/>
      <c r="Z45" s="16">
        <v>5346.79</v>
      </c>
      <c r="AA45" s="17"/>
      <c r="AB45" s="16">
        <v>3486.44</v>
      </c>
      <c r="AC45" s="17"/>
      <c r="AD45" s="16">
        <v>3435.45</v>
      </c>
      <c r="AE45" s="17"/>
      <c r="AF45" s="16">
        <v>3435.45</v>
      </c>
      <c r="AG45" s="17"/>
      <c r="AH45" s="16">
        <v>45048.08</v>
      </c>
      <c r="AI45" s="16">
        <v>45356</v>
      </c>
      <c r="AJ45" s="20">
        <f t="shared" si="3"/>
        <v>307.91999999999825</v>
      </c>
    </row>
    <row r="46" spans="1:42" x14ac:dyDescent="0.25">
      <c r="A46" s="2"/>
      <c r="B46" s="2"/>
      <c r="C46" s="2"/>
      <c r="D46" s="2"/>
      <c r="E46" s="2"/>
      <c r="F46" s="15"/>
      <c r="G46" s="15" t="s">
        <v>50</v>
      </c>
      <c r="H46" s="15"/>
      <c r="I46" s="15"/>
      <c r="J46" s="16">
        <v>429.18</v>
      </c>
      <c r="K46" s="17"/>
      <c r="L46" s="16">
        <v>807.37</v>
      </c>
      <c r="M46" s="17"/>
      <c r="N46" s="16">
        <v>429.18</v>
      </c>
      <c r="O46" s="17"/>
      <c r="P46" s="16">
        <v>429.18</v>
      </c>
      <c r="Q46" s="17"/>
      <c r="R46" s="16">
        <v>429.18</v>
      </c>
      <c r="S46" s="17"/>
      <c r="T46" s="16">
        <v>424.36</v>
      </c>
      <c r="U46" s="17"/>
      <c r="V46" s="16">
        <v>424.36</v>
      </c>
      <c r="W46" s="17"/>
      <c r="X46" s="16">
        <v>387.23</v>
      </c>
      <c r="Y46" s="17"/>
      <c r="Z46" s="16">
        <v>387.23</v>
      </c>
      <c r="AA46" s="17"/>
      <c r="AB46" s="16">
        <v>336.24</v>
      </c>
      <c r="AC46" s="17"/>
      <c r="AD46" s="16">
        <v>387.23</v>
      </c>
      <c r="AE46" s="17"/>
      <c r="AF46" s="16">
        <v>387.23</v>
      </c>
      <c r="AG46" s="17"/>
      <c r="AH46" s="16">
        <v>4646.76</v>
      </c>
      <c r="AI46" s="16">
        <v>5000</v>
      </c>
      <c r="AJ46" s="20">
        <f t="shared" si="3"/>
        <v>353.23999999999978</v>
      </c>
    </row>
    <row r="47" spans="1:42" ht="15.75" thickBot="1" x14ac:dyDescent="0.3">
      <c r="A47" s="2"/>
      <c r="B47" s="2"/>
      <c r="C47" s="2"/>
      <c r="D47" s="2"/>
      <c r="E47" s="2"/>
      <c r="F47" s="35"/>
      <c r="G47" s="35" t="s">
        <v>51</v>
      </c>
      <c r="H47" s="227"/>
      <c r="I47" s="228"/>
      <c r="J47" s="36">
        <v>0</v>
      </c>
      <c r="K47" s="37"/>
      <c r="L47" s="36">
        <v>225</v>
      </c>
      <c r="M47" s="37"/>
      <c r="N47" s="36">
        <v>0</v>
      </c>
      <c r="O47" s="37"/>
      <c r="P47" s="36">
        <v>0</v>
      </c>
      <c r="Q47" s="37"/>
      <c r="R47" s="36">
        <v>0</v>
      </c>
      <c r="S47" s="37"/>
      <c r="T47" s="36">
        <v>0</v>
      </c>
      <c r="U47" s="37"/>
      <c r="V47" s="36">
        <v>0</v>
      </c>
      <c r="W47" s="37"/>
      <c r="X47" s="36">
        <v>775</v>
      </c>
      <c r="Y47" s="37"/>
      <c r="Z47" s="36">
        <v>0</v>
      </c>
      <c r="AA47" s="37"/>
      <c r="AB47" s="36">
        <v>0</v>
      </c>
      <c r="AC47" s="37"/>
      <c r="AD47" s="36">
        <v>0</v>
      </c>
      <c r="AE47" s="37"/>
      <c r="AF47" s="36">
        <v>0</v>
      </c>
      <c r="AG47" s="37"/>
      <c r="AH47" s="36">
        <v>3000</v>
      </c>
      <c r="AI47" s="36">
        <v>3000</v>
      </c>
      <c r="AJ47" s="38">
        <f t="shared" si="3"/>
        <v>0</v>
      </c>
    </row>
    <row r="48" spans="1:42" x14ac:dyDescent="0.25">
      <c r="A48" s="2"/>
      <c r="B48" s="2"/>
      <c r="C48" s="2"/>
      <c r="D48" s="2"/>
      <c r="E48" s="2"/>
      <c r="F48" s="31" t="s">
        <v>52</v>
      </c>
      <c r="G48" s="225"/>
      <c r="H48" s="232"/>
      <c r="I48" s="226"/>
      <c r="J48" s="32">
        <f>ROUND(J27+SUM(J41:J47),5)</f>
        <v>22904.68</v>
      </c>
      <c r="K48" s="33"/>
      <c r="L48" s="32">
        <f>ROUND(L27+SUM(L41:L47),5)</f>
        <v>27176.5</v>
      </c>
      <c r="M48" s="33"/>
      <c r="N48" s="32">
        <f>ROUND(N27+SUM(N41:N47),5)</f>
        <v>19213.009999999998</v>
      </c>
      <c r="O48" s="33"/>
      <c r="P48" s="32">
        <f>ROUND(P27+SUM(P41:P47),5)</f>
        <v>14946.86</v>
      </c>
      <c r="Q48" s="33"/>
      <c r="R48" s="32">
        <f>ROUND(R27+SUM(R41:R47),5)</f>
        <v>15358.11</v>
      </c>
      <c r="S48" s="33"/>
      <c r="T48" s="32">
        <f>ROUND(T27+SUM(T41:T47),5)</f>
        <v>15676.01</v>
      </c>
      <c r="U48" s="33"/>
      <c r="V48" s="32">
        <f>ROUND(V27+SUM(V41:V47),5)</f>
        <v>20070.16</v>
      </c>
      <c r="W48" s="33"/>
      <c r="X48" s="32">
        <f>ROUND(X27+SUM(X41:X47),5)</f>
        <v>21935.42</v>
      </c>
      <c r="Y48" s="33"/>
      <c r="Z48" s="32">
        <f>ROUND(Z27+SUM(Z41:Z47),5)</f>
        <v>30105.17</v>
      </c>
      <c r="AA48" s="33"/>
      <c r="AB48" s="32">
        <f>ROUND(AB27+SUM(AB41:AB47),5)</f>
        <v>20070.169999999998</v>
      </c>
      <c r="AC48" s="33"/>
      <c r="AD48" s="32">
        <f>ROUND(AD27+SUM(AD41:AD47),5)</f>
        <v>20069.77</v>
      </c>
      <c r="AE48" s="33"/>
      <c r="AF48" s="32">
        <f>ROUND(AF27+SUM(AF41:AF47),5)</f>
        <v>21680.37</v>
      </c>
      <c r="AG48" s="33"/>
      <c r="AH48" s="32">
        <f>SUM(AH43:AH47)</f>
        <v>78198.439999999988</v>
      </c>
      <c r="AI48" s="32">
        <f>SUM(AI43:AI47)</f>
        <v>82937</v>
      </c>
      <c r="AJ48" s="34">
        <f t="shared" si="3"/>
        <v>4738.5600000000122</v>
      </c>
    </row>
    <row r="49" spans="1:40" x14ac:dyDescent="0.25">
      <c r="A49" s="2"/>
      <c r="B49" s="2"/>
      <c r="C49" s="2"/>
      <c r="D49" s="2"/>
      <c r="E49" s="2"/>
      <c r="F49" s="26" t="s">
        <v>53</v>
      </c>
      <c r="G49" s="26"/>
      <c r="H49" s="26"/>
      <c r="I49" s="26"/>
      <c r="J49" s="9"/>
      <c r="K49" s="27"/>
      <c r="L49" s="9"/>
      <c r="M49" s="27"/>
      <c r="N49" s="9"/>
      <c r="O49" s="27"/>
      <c r="P49" s="9"/>
      <c r="Q49" s="27"/>
      <c r="R49" s="9"/>
      <c r="S49" s="27"/>
      <c r="T49" s="9"/>
      <c r="U49" s="27"/>
      <c r="V49" s="9"/>
      <c r="W49" s="27"/>
      <c r="X49" s="9"/>
      <c r="Y49" s="27"/>
      <c r="Z49" s="9"/>
      <c r="AA49" s="27"/>
      <c r="AB49" s="9"/>
      <c r="AC49" s="27"/>
      <c r="AD49" s="9"/>
      <c r="AE49" s="27"/>
      <c r="AF49" s="9"/>
      <c r="AG49" s="27"/>
      <c r="AH49" s="9"/>
      <c r="AI49" s="9"/>
      <c r="AJ49" s="29"/>
    </row>
    <row r="50" spans="1:40" x14ac:dyDescent="0.25">
      <c r="A50" s="2"/>
      <c r="B50" s="2"/>
      <c r="C50" s="2"/>
      <c r="D50" s="2"/>
      <c r="E50" s="2"/>
      <c r="F50" s="15"/>
      <c r="G50" s="15" t="s">
        <v>54</v>
      </c>
      <c r="H50" s="15"/>
      <c r="I50" s="15"/>
      <c r="J50" s="16">
        <v>0</v>
      </c>
      <c r="K50" s="17"/>
      <c r="L50" s="16">
        <v>0</v>
      </c>
      <c r="M50" s="17"/>
      <c r="N50" s="16">
        <v>0</v>
      </c>
      <c r="O50" s="17"/>
      <c r="P50" s="16">
        <v>0</v>
      </c>
      <c r="Q50" s="17"/>
      <c r="R50" s="16">
        <v>0</v>
      </c>
      <c r="S50" s="17"/>
      <c r="T50" s="16">
        <v>0</v>
      </c>
      <c r="U50" s="17"/>
      <c r="V50" s="16">
        <v>0</v>
      </c>
      <c r="W50" s="17"/>
      <c r="X50" s="16">
        <v>0</v>
      </c>
      <c r="Y50" s="17"/>
      <c r="Z50" s="16">
        <v>0</v>
      </c>
      <c r="AA50" s="17"/>
      <c r="AB50" s="16">
        <v>0</v>
      </c>
      <c r="AC50" s="17"/>
      <c r="AD50" s="16">
        <v>0</v>
      </c>
      <c r="AE50" s="17"/>
      <c r="AF50" s="16">
        <v>30000</v>
      </c>
      <c r="AG50" s="17"/>
      <c r="AH50" s="16">
        <v>0</v>
      </c>
      <c r="AI50" s="16">
        <v>0</v>
      </c>
      <c r="AJ50" s="20">
        <f>+AI50-AH50</f>
        <v>0</v>
      </c>
    </row>
    <row r="51" spans="1:40" ht="15.75" thickBot="1" x14ac:dyDescent="0.3">
      <c r="A51" s="2"/>
      <c r="B51" s="2"/>
      <c r="C51" s="2"/>
      <c r="D51" s="2"/>
      <c r="E51" s="2"/>
      <c r="F51" s="35"/>
      <c r="G51" s="35" t="s">
        <v>55</v>
      </c>
      <c r="H51" s="35"/>
      <c r="I51" s="35"/>
      <c r="J51" s="36">
        <v>0</v>
      </c>
      <c r="K51" s="37"/>
      <c r="L51" s="36">
        <v>0</v>
      </c>
      <c r="M51" s="37"/>
      <c r="N51" s="36">
        <v>0</v>
      </c>
      <c r="O51" s="37"/>
      <c r="P51" s="36">
        <v>0</v>
      </c>
      <c r="Q51" s="37"/>
      <c r="R51" s="36">
        <v>0</v>
      </c>
      <c r="S51" s="37"/>
      <c r="T51" s="36">
        <v>0</v>
      </c>
      <c r="U51" s="37"/>
      <c r="V51" s="36">
        <v>0</v>
      </c>
      <c r="W51" s="37"/>
      <c r="X51" s="36">
        <v>0</v>
      </c>
      <c r="Y51" s="37"/>
      <c r="Z51" s="36">
        <v>0</v>
      </c>
      <c r="AA51" s="37"/>
      <c r="AB51" s="36">
        <v>0</v>
      </c>
      <c r="AC51" s="37"/>
      <c r="AD51" s="36">
        <v>0</v>
      </c>
      <c r="AE51" s="37"/>
      <c r="AF51" s="36">
        <v>10000</v>
      </c>
      <c r="AG51" s="37"/>
      <c r="AH51" s="36">
        <v>0</v>
      </c>
      <c r="AI51" s="36">
        <v>0</v>
      </c>
      <c r="AJ51" s="38">
        <f>+AI51-AH51</f>
        <v>0</v>
      </c>
    </row>
    <row r="52" spans="1:40" x14ac:dyDescent="0.25">
      <c r="A52" s="2"/>
      <c r="B52" s="2"/>
      <c r="C52" s="2"/>
      <c r="D52" s="2"/>
      <c r="E52" s="2"/>
      <c r="F52" s="31" t="s">
        <v>56</v>
      </c>
      <c r="G52" s="31"/>
      <c r="H52" s="31"/>
      <c r="I52" s="31"/>
      <c r="J52" s="32">
        <f>ROUND(SUM(J49:J51),5)</f>
        <v>0</v>
      </c>
      <c r="K52" s="33"/>
      <c r="L52" s="32">
        <f>ROUND(SUM(L49:L51),5)</f>
        <v>0</v>
      </c>
      <c r="M52" s="33"/>
      <c r="N52" s="32">
        <f>ROUND(SUM(N49:N51),5)</f>
        <v>0</v>
      </c>
      <c r="O52" s="33"/>
      <c r="P52" s="32">
        <f>ROUND(SUM(P49:P51),5)</f>
        <v>0</v>
      </c>
      <c r="Q52" s="33"/>
      <c r="R52" s="32">
        <f>ROUND(SUM(R49:R51),5)</f>
        <v>0</v>
      </c>
      <c r="S52" s="33"/>
      <c r="T52" s="32">
        <f>ROUND(SUM(T49:T51),5)</f>
        <v>0</v>
      </c>
      <c r="U52" s="33"/>
      <c r="V52" s="32">
        <f>ROUND(SUM(V49:V51),5)</f>
        <v>0</v>
      </c>
      <c r="W52" s="33"/>
      <c r="X52" s="32">
        <f>ROUND(SUM(X49:X51),5)</f>
        <v>0</v>
      </c>
      <c r="Y52" s="33"/>
      <c r="Z52" s="32">
        <f>ROUND(SUM(Z49:Z51),5)</f>
        <v>0</v>
      </c>
      <c r="AA52" s="33"/>
      <c r="AB52" s="32">
        <f>ROUND(SUM(AB49:AB51),5)</f>
        <v>0</v>
      </c>
      <c r="AC52" s="33"/>
      <c r="AD52" s="32">
        <f>ROUND(SUM(AD49:AD51),5)</f>
        <v>0</v>
      </c>
      <c r="AE52" s="33"/>
      <c r="AF52" s="32">
        <f>ROUND(SUM(AF49:AF51),5)</f>
        <v>40000</v>
      </c>
      <c r="AG52" s="33"/>
      <c r="AH52" s="32">
        <v>0</v>
      </c>
      <c r="AI52" s="32">
        <v>0</v>
      </c>
      <c r="AJ52" s="34">
        <f>+AI52-AH52</f>
        <v>0</v>
      </c>
    </row>
    <row r="53" spans="1:40" x14ac:dyDescent="0.25">
      <c r="A53" s="2"/>
      <c r="B53" s="2"/>
      <c r="C53" s="2"/>
      <c r="D53" s="2"/>
      <c r="E53" s="2"/>
      <c r="F53" s="26" t="s">
        <v>57</v>
      </c>
      <c r="G53" s="26"/>
      <c r="H53" s="26"/>
      <c r="I53" s="26"/>
      <c r="J53" s="9"/>
      <c r="K53" s="27"/>
      <c r="L53" s="9"/>
      <c r="M53" s="27"/>
      <c r="N53" s="9"/>
      <c r="O53" s="27"/>
      <c r="P53" s="9"/>
      <c r="Q53" s="27"/>
      <c r="R53" s="9"/>
      <c r="S53" s="27"/>
      <c r="T53" s="9"/>
      <c r="U53" s="27"/>
      <c r="V53" s="9"/>
      <c r="W53" s="27"/>
      <c r="X53" s="9"/>
      <c r="Y53" s="27"/>
      <c r="Z53" s="9"/>
      <c r="AA53" s="27"/>
      <c r="AB53" s="9"/>
      <c r="AC53" s="27"/>
      <c r="AD53" s="9"/>
      <c r="AE53" s="27"/>
      <c r="AF53" s="9"/>
      <c r="AG53" s="27"/>
      <c r="AH53" s="9"/>
      <c r="AI53" s="9"/>
      <c r="AJ53" s="30"/>
    </row>
    <row r="54" spans="1:40" x14ac:dyDescent="0.25">
      <c r="A54" s="2"/>
      <c r="B54" s="2"/>
      <c r="C54" s="2"/>
      <c r="D54" s="2"/>
      <c r="E54" s="2"/>
      <c r="F54" s="15"/>
      <c r="G54" s="15" t="s">
        <v>58</v>
      </c>
      <c r="H54" s="15"/>
      <c r="I54" s="15"/>
      <c r="J54" s="16">
        <v>503</v>
      </c>
      <c r="K54" s="17"/>
      <c r="L54" s="16">
        <v>0</v>
      </c>
      <c r="M54" s="17"/>
      <c r="N54" s="16">
        <v>0</v>
      </c>
      <c r="O54" s="17"/>
      <c r="P54" s="16">
        <v>0</v>
      </c>
      <c r="Q54" s="17"/>
      <c r="R54" s="16">
        <v>0</v>
      </c>
      <c r="S54" s="17"/>
      <c r="T54" s="16">
        <v>47</v>
      </c>
      <c r="U54" s="17"/>
      <c r="V54" s="16">
        <v>0</v>
      </c>
      <c r="W54" s="17"/>
      <c r="X54" s="16">
        <v>0</v>
      </c>
      <c r="Y54" s="17"/>
      <c r="Z54" s="16">
        <v>0</v>
      </c>
      <c r="AA54" s="17"/>
      <c r="AB54" s="16">
        <v>0</v>
      </c>
      <c r="AC54" s="17"/>
      <c r="AD54" s="16">
        <v>0</v>
      </c>
      <c r="AE54" s="17"/>
      <c r="AF54" s="16">
        <v>0</v>
      </c>
      <c r="AG54" s="17"/>
      <c r="AH54" s="16">
        <v>750</v>
      </c>
      <c r="AI54" s="16">
        <v>1500</v>
      </c>
      <c r="AJ54" s="20">
        <f t="shared" ref="AJ54:AJ70" si="4">+AI54-AH54</f>
        <v>750</v>
      </c>
    </row>
    <row r="55" spans="1:40" x14ac:dyDescent="0.25">
      <c r="A55" s="2"/>
      <c r="B55" s="2"/>
      <c r="C55" s="2"/>
      <c r="D55" s="2"/>
      <c r="E55" s="2"/>
      <c r="F55" s="15"/>
      <c r="G55" s="15" t="s">
        <v>59</v>
      </c>
      <c r="H55" s="15"/>
      <c r="I55" s="15"/>
      <c r="J55" s="16">
        <v>0</v>
      </c>
      <c r="K55" s="17"/>
      <c r="L55" s="16">
        <v>0</v>
      </c>
      <c r="M55" s="17"/>
      <c r="N55" s="16">
        <v>0</v>
      </c>
      <c r="O55" s="17"/>
      <c r="P55" s="16">
        <v>0</v>
      </c>
      <c r="Q55" s="17"/>
      <c r="R55" s="16">
        <v>0</v>
      </c>
      <c r="S55" s="17"/>
      <c r="T55" s="16">
        <v>4500</v>
      </c>
      <c r="U55" s="17"/>
      <c r="V55" s="16">
        <v>0</v>
      </c>
      <c r="W55" s="17"/>
      <c r="X55" s="16">
        <v>0</v>
      </c>
      <c r="Y55" s="17"/>
      <c r="Z55" s="16">
        <v>0</v>
      </c>
      <c r="AA55" s="17"/>
      <c r="AB55" s="16">
        <v>0</v>
      </c>
      <c r="AC55" s="17"/>
      <c r="AD55" s="16">
        <v>0</v>
      </c>
      <c r="AE55" s="17"/>
      <c r="AF55" s="16">
        <v>0</v>
      </c>
      <c r="AG55" s="17"/>
      <c r="AH55" s="16">
        <v>5000</v>
      </c>
      <c r="AI55" s="16">
        <v>5500</v>
      </c>
      <c r="AJ55" s="20">
        <f t="shared" si="4"/>
        <v>500</v>
      </c>
    </row>
    <row r="56" spans="1:40" x14ac:dyDescent="0.25">
      <c r="A56" s="2"/>
      <c r="B56" s="2"/>
      <c r="C56" s="2"/>
      <c r="D56" s="2"/>
      <c r="E56" s="2"/>
      <c r="F56" s="15"/>
      <c r="G56" s="15" t="s">
        <v>60</v>
      </c>
      <c r="H56" s="222"/>
      <c r="I56" s="224"/>
      <c r="J56" s="16">
        <v>10179.65</v>
      </c>
      <c r="K56" s="17"/>
      <c r="L56" s="16">
        <v>0</v>
      </c>
      <c r="M56" s="17"/>
      <c r="N56" s="16">
        <v>0</v>
      </c>
      <c r="O56" s="17"/>
      <c r="P56" s="16">
        <v>0</v>
      </c>
      <c r="Q56" s="17"/>
      <c r="R56" s="16">
        <v>0</v>
      </c>
      <c r="S56" s="17"/>
      <c r="T56" s="16">
        <v>0</v>
      </c>
      <c r="U56" s="17"/>
      <c r="V56" s="16">
        <v>0</v>
      </c>
      <c r="W56" s="17"/>
      <c r="X56" s="16">
        <v>0</v>
      </c>
      <c r="Y56" s="17"/>
      <c r="Z56" s="16">
        <v>0</v>
      </c>
      <c r="AA56" s="17"/>
      <c r="AB56" s="16">
        <v>0</v>
      </c>
      <c r="AC56" s="17"/>
      <c r="AD56" s="16">
        <v>0</v>
      </c>
      <c r="AE56" s="17"/>
      <c r="AF56" s="16">
        <v>100.35</v>
      </c>
      <c r="AG56" s="17"/>
      <c r="AH56" s="16">
        <v>11352.48</v>
      </c>
      <c r="AI56" s="16">
        <v>13000</v>
      </c>
      <c r="AJ56" s="20">
        <f t="shared" si="4"/>
        <v>1647.5200000000004</v>
      </c>
    </row>
    <row r="57" spans="1:40" x14ac:dyDescent="0.25">
      <c r="A57" s="2"/>
      <c r="B57" s="2"/>
      <c r="C57" s="2"/>
      <c r="D57" s="2"/>
      <c r="E57" s="2"/>
      <c r="F57" s="15"/>
      <c r="G57" s="15" t="s">
        <v>61</v>
      </c>
      <c r="H57" s="15"/>
      <c r="I57" s="15"/>
      <c r="J57" s="16"/>
      <c r="K57" s="17"/>
      <c r="L57" s="16"/>
      <c r="M57" s="17"/>
      <c r="N57" s="16"/>
      <c r="O57" s="17"/>
      <c r="P57" s="16"/>
      <c r="Q57" s="17"/>
      <c r="R57" s="16"/>
      <c r="S57" s="17"/>
      <c r="T57" s="16"/>
      <c r="U57" s="17"/>
      <c r="V57" s="16"/>
      <c r="W57" s="17"/>
      <c r="X57" s="16"/>
      <c r="Y57" s="17"/>
      <c r="Z57" s="16"/>
      <c r="AA57" s="17"/>
      <c r="AB57" s="16"/>
      <c r="AC57" s="17"/>
      <c r="AD57" s="16"/>
      <c r="AE57" s="17"/>
      <c r="AF57" s="16"/>
      <c r="AG57" s="17"/>
      <c r="AH57" s="16">
        <v>0</v>
      </c>
      <c r="AI57" s="16">
        <f>AH57</f>
        <v>0</v>
      </c>
      <c r="AJ57" s="20">
        <f t="shared" si="4"/>
        <v>0</v>
      </c>
    </row>
    <row r="58" spans="1:40" x14ac:dyDescent="0.25">
      <c r="A58" s="2"/>
      <c r="B58" s="2"/>
      <c r="C58" s="2"/>
      <c r="D58" s="2"/>
      <c r="E58" s="2"/>
      <c r="F58" s="15"/>
      <c r="G58" s="15"/>
      <c r="H58" s="15" t="s">
        <v>62</v>
      </c>
      <c r="I58" s="15"/>
      <c r="J58" s="16">
        <v>0</v>
      </c>
      <c r="K58" s="17"/>
      <c r="L58" s="16">
        <v>0</v>
      </c>
      <c r="M58" s="17"/>
      <c r="N58" s="16">
        <v>0</v>
      </c>
      <c r="O58" s="17"/>
      <c r="P58" s="16">
        <v>0</v>
      </c>
      <c r="Q58" s="17"/>
      <c r="R58" s="16">
        <v>0</v>
      </c>
      <c r="S58" s="17"/>
      <c r="T58" s="16">
        <v>0</v>
      </c>
      <c r="U58" s="17"/>
      <c r="V58" s="16">
        <v>0</v>
      </c>
      <c r="W58" s="17"/>
      <c r="X58" s="16">
        <v>0</v>
      </c>
      <c r="Y58" s="17"/>
      <c r="Z58" s="16">
        <v>0</v>
      </c>
      <c r="AA58" s="17"/>
      <c r="AB58" s="16">
        <v>0</v>
      </c>
      <c r="AC58" s="17"/>
      <c r="AD58" s="16">
        <v>0</v>
      </c>
      <c r="AE58" s="17"/>
      <c r="AF58" s="16">
        <v>0</v>
      </c>
      <c r="AG58" s="17"/>
      <c r="AH58" s="16">
        <v>0</v>
      </c>
      <c r="AI58" s="16">
        <f>AH58</f>
        <v>0</v>
      </c>
      <c r="AJ58" s="20">
        <f t="shared" si="4"/>
        <v>0</v>
      </c>
    </row>
    <row r="59" spans="1:40" x14ac:dyDescent="0.25">
      <c r="A59" s="2"/>
      <c r="B59" s="2"/>
      <c r="C59" s="2"/>
      <c r="D59" s="2"/>
      <c r="E59" s="2"/>
      <c r="F59" s="15"/>
      <c r="G59" s="15"/>
      <c r="H59" s="15" t="s">
        <v>63</v>
      </c>
      <c r="I59" s="15"/>
      <c r="J59" s="16">
        <v>730</v>
      </c>
      <c r="K59" s="17"/>
      <c r="L59" s="16">
        <v>730</v>
      </c>
      <c r="M59" s="17"/>
      <c r="N59" s="16">
        <v>865</v>
      </c>
      <c r="O59" s="17"/>
      <c r="P59" s="16">
        <v>865</v>
      </c>
      <c r="Q59" s="17"/>
      <c r="R59" s="16">
        <v>865</v>
      </c>
      <c r="S59" s="17"/>
      <c r="T59" s="16">
        <v>865</v>
      </c>
      <c r="U59" s="17"/>
      <c r="V59" s="16">
        <v>865</v>
      </c>
      <c r="W59" s="17"/>
      <c r="X59" s="16">
        <v>865</v>
      </c>
      <c r="Y59" s="17"/>
      <c r="Z59" s="16">
        <v>865</v>
      </c>
      <c r="AA59" s="17"/>
      <c r="AB59" s="16">
        <v>865</v>
      </c>
      <c r="AC59" s="17"/>
      <c r="AD59" s="16">
        <v>865</v>
      </c>
      <c r="AE59" s="17"/>
      <c r="AF59" s="16">
        <v>400</v>
      </c>
      <c r="AG59" s="17"/>
      <c r="AH59" s="16">
        <v>10380</v>
      </c>
      <c r="AI59" s="16">
        <v>10380</v>
      </c>
      <c r="AJ59" s="20">
        <f t="shared" si="4"/>
        <v>0</v>
      </c>
    </row>
    <row r="60" spans="1:40" x14ac:dyDescent="0.25">
      <c r="A60" s="2"/>
      <c r="B60" s="2"/>
      <c r="C60" s="2"/>
      <c r="D60" s="2"/>
      <c r="E60" s="2"/>
      <c r="F60" s="15"/>
      <c r="G60" s="15"/>
      <c r="H60" s="15" t="s">
        <v>64</v>
      </c>
      <c r="I60" s="15"/>
      <c r="J60" s="16">
        <v>1528.03</v>
      </c>
      <c r="K60" s="17"/>
      <c r="L60" s="16">
        <v>0</v>
      </c>
      <c r="M60" s="17"/>
      <c r="N60" s="16">
        <v>0</v>
      </c>
      <c r="O60" s="17"/>
      <c r="P60" s="16">
        <v>0</v>
      </c>
      <c r="Q60" s="17"/>
      <c r="R60" s="16">
        <v>0</v>
      </c>
      <c r="S60" s="17"/>
      <c r="T60" s="16">
        <v>0</v>
      </c>
      <c r="U60" s="17"/>
      <c r="V60" s="16">
        <v>0</v>
      </c>
      <c r="W60" s="17"/>
      <c r="X60" s="16">
        <v>996.19</v>
      </c>
      <c r="Y60" s="17"/>
      <c r="Z60" s="16">
        <v>0</v>
      </c>
      <c r="AA60" s="17"/>
      <c r="AB60" s="16">
        <v>0</v>
      </c>
      <c r="AC60" s="17"/>
      <c r="AD60" s="16">
        <v>0</v>
      </c>
      <c r="AE60" s="17"/>
      <c r="AF60" s="16">
        <v>475.78</v>
      </c>
      <c r="AG60" s="17"/>
      <c r="AH60" s="16">
        <v>3000</v>
      </c>
      <c r="AI60" s="16">
        <f>AH60</f>
        <v>3000</v>
      </c>
      <c r="AJ60" s="20">
        <f t="shared" si="4"/>
        <v>0</v>
      </c>
    </row>
    <row r="61" spans="1:40" ht="15.75" thickBot="1" x14ac:dyDescent="0.3">
      <c r="A61" s="2"/>
      <c r="B61" s="2"/>
      <c r="C61" s="2"/>
      <c r="D61" s="2"/>
      <c r="E61" s="2"/>
      <c r="F61" s="35"/>
      <c r="G61" s="35"/>
      <c r="H61" s="35" t="s">
        <v>65</v>
      </c>
      <c r="I61" s="35"/>
      <c r="J61" s="36">
        <v>0</v>
      </c>
      <c r="K61" s="37"/>
      <c r="L61" s="36">
        <v>0</v>
      </c>
      <c r="M61" s="37"/>
      <c r="N61" s="36">
        <v>0</v>
      </c>
      <c r="O61" s="37"/>
      <c r="P61" s="36">
        <v>0</v>
      </c>
      <c r="Q61" s="37"/>
      <c r="R61" s="36">
        <v>0</v>
      </c>
      <c r="S61" s="37"/>
      <c r="T61" s="36">
        <v>0</v>
      </c>
      <c r="U61" s="37"/>
      <c r="V61" s="36"/>
      <c r="W61" s="37"/>
      <c r="X61" s="36"/>
      <c r="Y61" s="37"/>
      <c r="Z61" s="36"/>
      <c r="AA61" s="37"/>
      <c r="AB61" s="36"/>
      <c r="AC61" s="37"/>
      <c r="AD61" s="36"/>
      <c r="AE61" s="37"/>
      <c r="AF61" s="36"/>
      <c r="AG61" s="37"/>
      <c r="AH61" s="36">
        <v>0</v>
      </c>
      <c r="AI61" s="36">
        <f>AH61</f>
        <v>0</v>
      </c>
      <c r="AJ61" s="38">
        <f t="shared" si="4"/>
        <v>0</v>
      </c>
    </row>
    <row r="62" spans="1:40" x14ac:dyDescent="0.25">
      <c r="A62" s="2"/>
      <c r="B62" s="2"/>
      <c r="C62" s="2"/>
      <c r="D62" s="2"/>
      <c r="E62" s="2"/>
      <c r="F62" s="31"/>
      <c r="G62" s="31" t="s">
        <v>66</v>
      </c>
      <c r="H62" s="31"/>
      <c r="I62" s="31"/>
      <c r="J62" s="32">
        <f>ROUND(SUM(J57:J61),5)</f>
        <v>2258.0300000000002</v>
      </c>
      <c r="K62" s="33"/>
      <c r="L62" s="32">
        <f>ROUND(SUM(L57:L61),5)</f>
        <v>730</v>
      </c>
      <c r="M62" s="33"/>
      <c r="N62" s="32">
        <f>ROUND(SUM(N57:N61),5)</f>
        <v>865</v>
      </c>
      <c r="O62" s="33"/>
      <c r="P62" s="32">
        <f>ROUND(SUM(P57:P61),5)</f>
        <v>865</v>
      </c>
      <c r="Q62" s="33"/>
      <c r="R62" s="32">
        <f>ROUND(SUM(R57:R61),5)</f>
        <v>865</v>
      </c>
      <c r="S62" s="33"/>
      <c r="T62" s="32">
        <f>ROUND(SUM(T57:T61),5)</f>
        <v>865</v>
      </c>
      <c r="U62" s="33"/>
      <c r="V62" s="32">
        <f>ROUND(SUM(V57:V61),5)</f>
        <v>865</v>
      </c>
      <c r="W62" s="33"/>
      <c r="X62" s="32">
        <f>ROUND(SUM(X57:X61),5)</f>
        <v>1861.19</v>
      </c>
      <c r="Y62" s="33"/>
      <c r="Z62" s="32">
        <f>ROUND(SUM(Z57:Z61),5)</f>
        <v>865</v>
      </c>
      <c r="AA62" s="33"/>
      <c r="AB62" s="32">
        <f>ROUND(SUM(AB57:AB61),5)</f>
        <v>865</v>
      </c>
      <c r="AC62" s="33"/>
      <c r="AD62" s="32">
        <f>ROUND(SUM(AD57:AD61),5)</f>
        <v>865</v>
      </c>
      <c r="AE62" s="33"/>
      <c r="AF62" s="32">
        <f>ROUND(SUM(AF57:AF61),5)</f>
        <v>875.78</v>
      </c>
      <c r="AG62" s="33"/>
      <c r="AH62" s="32">
        <f>SUM(AH54:AH61)</f>
        <v>30482.48</v>
      </c>
      <c r="AI62" s="32">
        <f>SUM(AI54:AI61)</f>
        <v>33380</v>
      </c>
      <c r="AJ62" s="34">
        <f t="shared" si="4"/>
        <v>2897.5200000000004</v>
      </c>
    </row>
    <row r="63" spans="1:40" x14ac:dyDescent="0.25">
      <c r="A63" s="2"/>
      <c r="B63" s="2"/>
      <c r="C63" s="2"/>
      <c r="D63" s="2"/>
      <c r="E63" s="2"/>
      <c r="F63" s="15"/>
      <c r="G63" s="222" t="s">
        <v>67</v>
      </c>
      <c r="H63" s="526"/>
      <c r="I63" s="229"/>
      <c r="J63" s="16">
        <v>108.33</v>
      </c>
      <c r="K63" s="17"/>
      <c r="L63" s="16">
        <v>108.33</v>
      </c>
      <c r="M63" s="17"/>
      <c r="N63" s="16">
        <v>108.33</v>
      </c>
      <c r="O63" s="17"/>
      <c r="P63" s="16">
        <v>108.33</v>
      </c>
      <c r="Q63" s="17"/>
      <c r="R63" s="16">
        <v>108.33</v>
      </c>
      <c r="S63" s="17"/>
      <c r="T63" s="16">
        <v>108.33</v>
      </c>
      <c r="U63" s="17"/>
      <c r="V63" s="16">
        <v>108.33</v>
      </c>
      <c r="W63" s="17"/>
      <c r="X63" s="16">
        <v>108.33</v>
      </c>
      <c r="Y63" s="17"/>
      <c r="Z63" s="16">
        <v>108.33</v>
      </c>
      <c r="AA63" s="17"/>
      <c r="AB63" s="16">
        <v>108.33</v>
      </c>
      <c r="AC63" s="17"/>
      <c r="AD63" s="16">
        <v>108.33</v>
      </c>
      <c r="AE63" s="17"/>
      <c r="AF63" s="16">
        <v>108.37</v>
      </c>
      <c r="AG63" s="17"/>
      <c r="AH63" s="16">
        <v>1300</v>
      </c>
      <c r="AI63" s="16">
        <f>AH63</f>
        <v>1300</v>
      </c>
      <c r="AJ63" s="20">
        <f t="shared" si="4"/>
        <v>0</v>
      </c>
    </row>
    <row r="64" spans="1:40" x14ac:dyDescent="0.25">
      <c r="A64" s="2"/>
      <c r="B64" s="2"/>
      <c r="C64" s="2"/>
      <c r="D64" s="2"/>
      <c r="E64" s="2"/>
      <c r="F64" s="15"/>
      <c r="G64" s="15" t="s">
        <v>68</v>
      </c>
      <c r="H64" s="15"/>
      <c r="I64" s="15"/>
      <c r="J64" s="16">
        <v>333.33</v>
      </c>
      <c r="K64" s="17"/>
      <c r="L64" s="16">
        <v>333.33</v>
      </c>
      <c r="M64" s="17"/>
      <c r="N64" s="16">
        <v>333.33</v>
      </c>
      <c r="O64" s="17"/>
      <c r="P64" s="16">
        <v>333.33</v>
      </c>
      <c r="Q64" s="17"/>
      <c r="R64" s="16">
        <v>333.33</v>
      </c>
      <c r="S64" s="17"/>
      <c r="T64" s="16">
        <v>333.33</v>
      </c>
      <c r="U64" s="17"/>
      <c r="V64" s="16">
        <v>333.33</v>
      </c>
      <c r="W64" s="17"/>
      <c r="X64" s="16">
        <v>333.33</v>
      </c>
      <c r="Y64" s="17"/>
      <c r="Z64" s="16">
        <v>333.33</v>
      </c>
      <c r="AA64" s="17"/>
      <c r="AB64" s="16">
        <v>333.33</v>
      </c>
      <c r="AC64" s="17"/>
      <c r="AD64" s="16">
        <v>333.33</v>
      </c>
      <c r="AE64" s="17"/>
      <c r="AF64" s="16">
        <v>333.37</v>
      </c>
      <c r="AG64" s="17"/>
      <c r="AH64" s="16">
        <v>4000</v>
      </c>
      <c r="AI64" s="16">
        <v>3500</v>
      </c>
      <c r="AJ64" s="20">
        <f t="shared" si="4"/>
        <v>-500</v>
      </c>
      <c r="AN64" s="198"/>
    </row>
    <row r="65" spans="1:40" x14ac:dyDescent="0.25">
      <c r="A65" s="2"/>
      <c r="B65" s="2"/>
      <c r="C65" s="2"/>
      <c r="D65" s="2"/>
      <c r="E65" s="2"/>
      <c r="F65" s="15"/>
      <c r="G65" s="15" t="s">
        <v>69</v>
      </c>
      <c r="H65" s="15"/>
      <c r="I65" s="15"/>
      <c r="J65" s="16">
        <v>416.67</v>
      </c>
      <c r="K65" s="17"/>
      <c r="L65" s="16">
        <v>416.67</v>
      </c>
      <c r="M65" s="17"/>
      <c r="N65" s="16">
        <v>416.67</v>
      </c>
      <c r="O65" s="17"/>
      <c r="P65" s="16">
        <v>416.67</v>
      </c>
      <c r="Q65" s="17"/>
      <c r="R65" s="16">
        <v>416.67</v>
      </c>
      <c r="S65" s="17"/>
      <c r="T65" s="16">
        <v>416.67</v>
      </c>
      <c r="U65" s="17"/>
      <c r="V65" s="16">
        <v>416.67</v>
      </c>
      <c r="W65" s="17"/>
      <c r="X65" s="16">
        <v>416.67</v>
      </c>
      <c r="Y65" s="17"/>
      <c r="Z65" s="16">
        <v>416.67</v>
      </c>
      <c r="AA65" s="17"/>
      <c r="AB65" s="16">
        <v>416.67</v>
      </c>
      <c r="AC65" s="17"/>
      <c r="AD65" s="16">
        <v>416.67</v>
      </c>
      <c r="AE65" s="17"/>
      <c r="AF65" s="16">
        <v>416.63</v>
      </c>
      <c r="AG65" s="17"/>
      <c r="AH65" s="16">
        <v>5500</v>
      </c>
      <c r="AI65" s="16">
        <v>5500</v>
      </c>
      <c r="AJ65" s="20">
        <f t="shared" si="4"/>
        <v>0</v>
      </c>
    </row>
    <row r="66" spans="1:40" x14ac:dyDescent="0.25">
      <c r="A66" s="2"/>
      <c r="B66" s="2"/>
      <c r="C66" s="2"/>
      <c r="D66" s="2"/>
      <c r="E66" s="2"/>
      <c r="F66" s="15"/>
      <c r="G66" s="15" t="s">
        <v>70</v>
      </c>
      <c r="H66" s="15"/>
      <c r="I66" s="15"/>
      <c r="J66" s="16">
        <v>0</v>
      </c>
      <c r="K66" s="17"/>
      <c r="L66" s="16">
        <v>0</v>
      </c>
      <c r="M66" s="17"/>
      <c r="N66" s="16">
        <v>0</v>
      </c>
      <c r="O66" s="17"/>
      <c r="P66" s="16">
        <v>0</v>
      </c>
      <c r="Q66" s="17"/>
      <c r="R66" s="16">
        <v>0</v>
      </c>
      <c r="S66" s="17"/>
      <c r="T66" s="16">
        <v>28.26</v>
      </c>
      <c r="U66" s="17"/>
      <c r="V66" s="16">
        <v>0</v>
      </c>
      <c r="W66" s="17"/>
      <c r="X66" s="16">
        <v>0</v>
      </c>
      <c r="Y66" s="17"/>
      <c r="Z66" s="16">
        <v>0</v>
      </c>
      <c r="AA66" s="17"/>
      <c r="AB66" s="16">
        <v>0</v>
      </c>
      <c r="AC66" s="17"/>
      <c r="AD66" s="16">
        <v>0</v>
      </c>
      <c r="AE66" s="17"/>
      <c r="AF66" s="16">
        <v>71.739999999999995</v>
      </c>
      <c r="AG66" s="17"/>
      <c r="AH66" s="16">
        <v>100</v>
      </c>
      <c r="AI66" s="16">
        <v>250</v>
      </c>
      <c r="AJ66" s="20">
        <f t="shared" si="4"/>
        <v>150</v>
      </c>
    </row>
    <row r="67" spans="1:40" x14ac:dyDescent="0.25">
      <c r="A67" s="2"/>
      <c r="B67" s="2"/>
      <c r="C67" s="2"/>
      <c r="D67" s="2"/>
      <c r="E67" s="2"/>
      <c r="F67" s="15"/>
      <c r="G67" s="15" t="s">
        <v>71</v>
      </c>
      <c r="H67" s="15"/>
      <c r="I67" s="15"/>
      <c r="J67" s="16">
        <v>0</v>
      </c>
      <c r="K67" s="17"/>
      <c r="L67" s="16">
        <v>487</v>
      </c>
      <c r="M67" s="17"/>
      <c r="N67" s="16">
        <v>0</v>
      </c>
      <c r="O67" s="17"/>
      <c r="P67" s="16">
        <v>1354</v>
      </c>
      <c r="Q67" s="17"/>
      <c r="R67" s="16">
        <v>0</v>
      </c>
      <c r="S67" s="17"/>
      <c r="T67" s="16">
        <v>0</v>
      </c>
      <c r="U67" s="17"/>
      <c r="V67" s="16">
        <v>100</v>
      </c>
      <c r="W67" s="17"/>
      <c r="X67" s="16">
        <v>150</v>
      </c>
      <c r="Y67" s="17"/>
      <c r="Z67" s="16">
        <v>0</v>
      </c>
      <c r="AA67" s="17"/>
      <c r="AB67" s="16">
        <v>0</v>
      </c>
      <c r="AC67" s="17"/>
      <c r="AD67" s="16">
        <v>0</v>
      </c>
      <c r="AE67" s="17"/>
      <c r="AF67" s="16">
        <v>9</v>
      </c>
      <c r="AG67" s="17"/>
      <c r="AH67" s="16">
        <v>2100</v>
      </c>
      <c r="AI67" s="16">
        <v>3000</v>
      </c>
      <c r="AJ67" s="20">
        <f t="shared" si="4"/>
        <v>900</v>
      </c>
    </row>
    <row r="68" spans="1:40" x14ac:dyDescent="0.25">
      <c r="A68" s="2"/>
      <c r="B68" s="2"/>
      <c r="C68" s="2"/>
      <c r="D68" s="2"/>
      <c r="E68" s="2"/>
      <c r="F68" s="15"/>
      <c r="G68" s="15" t="s">
        <v>72</v>
      </c>
      <c r="H68" s="15"/>
      <c r="I68" s="15"/>
      <c r="J68" s="16">
        <v>4.17</v>
      </c>
      <c r="K68" s="17"/>
      <c r="L68" s="16">
        <v>4.17</v>
      </c>
      <c r="M68" s="17"/>
      <c r="N68" s="16">
        <v>4.17</v>
      </c>
      <c r="O68" s="17"/>
      <c r="P68" s="16">
        <v>4.17</v>
      </c>
      <c r="Q68" s="17"/>
      <c r="R68" s="16">
        <v>4.17</v>
      </c>
      <c r="S68" s="17"/>
      <c r="T68" s="16">
        <v>4.17</v>
      </c>
      <c r="U68" s="17"/>
      <c r="V68" s="16">
        <v>4.17</v>
      </c>
      <c r="W68" s="17"/>
      <c r="X68" s="16">
        <v>4.17</v>
      </c>
      <c r="Y68" s="17"/>
      <c r="Z68" s="16">
        <v>4.17</v>
      </c>
      <c r="AA68" s="17"/>
      <c r="AB68" s="16">
        <v>4.17</v>
      </c>
      <c r="AC68" s="17"/>
      <c r="AD68" s="16">
        <v>4.17</v>
      </c>
      <c r="AE68" s="17"/>
      <c r="AF68" s="16">
        <v>4.13</v>
      </c>
      <c r="AG68" s="17"/>
      <c r="AH68" s="16">
        <v>50</v>
      </c>
      <c r="AI68" s="16">
        <v>0</v>
      </c>
      <c r="AJ68" s="20">
        <f t="shared" si="4"/>
        <v>-50</v>
      </c>
    </row>
    <row r="69" spans="1:40" x14ac:dyDescent="0.25">
      <c r="A69" s="2"/>
      <c r="B69" s="2"/>
      <c r="C69" s="2"/>
      <c r="D69" s="2"/>
      <c r="E69" s="2"/>
      <c r="F69" s="15"/>
      <c r="G69" s="15" t="s">
        <v>73</v>
      </c>
      <c r="H69" s="15"/>
      <c r="I69" s="15"/>
      <c r="J69" s="16">
        <v>83.33</v>
      </c>
      <c r="K69" s="17"/>
      <c r="L69" s="16">
        <v>83.33</v>
      </c>
      <c r="M69" s="17"/>
      <c r="N69" s="16">
        <v>83.33</v>
      </c>
      <c r="O69" s="17"/>
      <c r="P69" s="16">
        <v>83.33</v>
      </c>
      <c r="Q69" s="17"/>
      <c r="R69" s="16">
        <v>83.33</v>
      </c>
      <c r="S69" s="17"/>
      <c r="T69" s="16">
        <v>83.33</v>
      </c>
      <c r="U69" s="17"/>
      <c r="V69" s="16">
        <v>83.33</v>
      </c>
      <c r="W69" s="17"/>
      <c r="X69" s="16">
        <v>83.33</v>
      </c>
      <c r="Y69" s="17"/>
      <c r="Z69" s="16">
        <v>83.33</v>
      </c>
      <c r="AA69" s="17"/>
      <c r="AB69" s="16">
        <v>83.33</v>
      </c>
      <c r="AC69" s="17"/>
      <c r="AD69" s="16">
        <v>83.33</v>
      </c>
      <c r="AE69" s="17"/>
      <c r="AF69" s="16">
        <v>83.37</v>
      </c>
      <c r="AG69" s="17"/>
      <c r="AH69" s="16">
        <v>1000</v>
      </c>
      <c r="AI69" s="16">
        <v>500</v>
      </c>
      <c r="AJ69" s="20">
        <f t="shared" si="4"/>
        <v>-500</v>
      </c>
      <c r="AN69" s="198"/>
    </row>
    <row r="70" spans="1:40" x14ac:dyDescent="0.25">
      <c r="A70" s="2"/>
      <c r="B70" s="2"/>
      <c r="C70" s="2"/>
      <c r="D70" s="2"/>
      <c r="E70" s="2"/>
      <c r="F70" s="15"/>
      <c r="G70" s="15" t="s">
        <v>74</v>
      </c>
      <c r="H70" s="15"/>
      <c r="I70" s="15"/>
      <c r="J70" s="16">
        <v>333.33</v>
      </c>
      <c r="K70" s="17"/>
      <c r="L70" s="16">
        <v>333.33</v>
      </c>
      <c r="M70" s="17"/>
      <c r="N70" s="16">
        <v>333.33</v>
      </c>
      <c r="O70" s="17"/>
      <c r="P70" s="16">
        <v>333.33</v>
      </c>
      <c r="Q70" s="17"/>
      <c r="R70" s="16">
        <v>333.33</v>
      </c>
      <c r="S70" s="17"/>
      <c r="T70" s="16">
        <v>333.33</v>
      </c>
      <c r="U70" s="17"/>
      <c r="V70" s="16">
        <v>333.33</v>
      </c>
      <c r="W70" s="17"/>
      <c r="X70" s="16">
        <v>333.33</v>
      </c>
      <c r="Y70" s="17"/>
      <c r="Z70" s="16">
        <v>333.33</v>
      </c>
      <c r="AA70" s="17"/>
      <c r="AB70" s="16">
        <v>333.33</v>
      </c>
      <c r="AC70" s="17"/>
      <c r="AD70" s="16">
        <v>333.33</v>
      </c>
      <c r="AE70" s="17"/>
      <c r="AF70" s="16">
        <v>333.37</v>
      </c>
      <c r="AG70" s="17"/>
      <c r="AH70" s="16">
        <v>5000</v>
      </c>
      <c r="AI70" s="16">
        <v>4000</v>
      </c>
      <c r="AJ70" s="20">
        <f t="shared" si="4"/>
        <v>-1000</v>
      </c>
      <c r="AN70" s="198"/>
    </row>
    <row r="71" spans="1:40" hidden="1" x14ac:dyDescent="0.25">
      <c r="A71" s="2"/>
      <c r="B71" s="2"/>
      <c r="C71" s="2"/>
      <c r="D71" s="2"/>
      <c r="E71" s="2"/>
      <c r="F71" s="26"/>
      <c r="G71" s="26" t="s">
        <v>75</v>
      </c>
      <c r="H71" s="26"/>
      <c r="I71" s="26"/>
      <c r="J71" s="9"/>
      <c r="K71" s="27"/>
      <c r="L71" s="9"/>
      <c r="M71" s="27"/>
      <c r="N71" s="9"/>
      <c r="O71" s="27"/>
      <c r="P71" s="9"/>
      <c r="Q71" s="27"/>
      <c r="R71" s="9"/>
      <c r="S71" s="27"/>
      <c r="T71" s="9"/>
      <c r="U71" s="27"/>
      <c r="V71" s="9"/>
      <c r="W71" s="27"/>
      <c r="X71" s="9"/>
      <c r="Y71" s="27"/>
      <c r="Z71" s="9"/>
      <c r="AA71" s="27"/>
      <c r="AB71" s="9"/>
      <c r="AC71" s="27"/>
      <c r="AD71" s="9"/>
      <c r="AE71" s="27"/>
      <c r="AF71" s="9"/>
      <c r="AG71" s="27"/>
      <c r="AH71" s="9"/>
      <c r="AI71" s="9"/>
      <c r="AJ71" s="30"/>
    </row>
    <row r="72" spans="1:40" x14ac:dyDescent="0.25">
      <c r="A72" s="2"/>
      <c r="B72" s="2"/>
      <c r="C72" s="2"/>
      <c r="D72" s="2"/>
      <c r="E72" s="2"/>
      <c r="F72" s="15"/>
      <c r="G72" s="15" t="s">
        <v>76</v>
      </c>
      <c r="H72" s="15"/>
      <c r="I72" s="15"/>
      <c r="J72" s="16">
        <v>0</v>
      </c>
      <c r="K72" s="17"/>
      <c r="L72" s="16">
        <v>0</v>
      </c>
      <c r="M72" s="17"/>
      <c r="N72" s="16">
        <v>0</v>
      </c>
      <c r="O72" s="17"/>
      <c r="P72" s="16">
        <v>0</v>
      </c>
      <c r="Q72" s="17"/>
      <c r="R72" s="16">
        <v>0</v>
      </c>
      <c r="S72" s="17"/>
      <c r="T72" s="16">
        <v>0</v>
      </c>
      <c r="U72" s="17"/>
      <c r="V72" s="16">
        <v>0</v>
      </c>
      <c r="W72" s="17"/>
      <c r="X72" s="16">
        <v>0</v>
      </c>
      <c r="Y72" s="17"/>
      <c r="Z72" s="16">
        <v>0</v>
      </c>
      <c r="AA72" s="17"/>
      <c r="AB72" s="16">
        <v>0</v>
      </c>
      <c r="AC72" s="17"/>
      <c r="AD72" s="16">
        <v>0</v>
      </c>
      <c r="AE72" s="17"/>
      <c r="AF72" s="16">
        <v>750</v>
      </c>
      <c r="AG72" s="17"/>
      <c r="AH72" s="16">
        <v>500</v>
      </c>
      <c r="AI72" s="16">
        <v>0</v>
      </c>
      <c r="AJ72" s="20">
        <f t="shared" ref="AJ72:AJ81" si="5">+AI72-AH72</f>
        <v>-500</v>
      </c>
    </row>
    <row r="73" spans="1:40" x14ac:dyDescent="0.25">
      <c r="A73" s="2"/>
      <c r="B73" s="2"/>
      <c r="C73" s="2"/>
      <c r="D73" s="2"/>
      <c r="E73" s="2"/>
      <c r="F73" s="15"/>
      <c r="G73" s="230" t="s">
        <v>77</v>
      </c>
      <c r="H73" s="231"/>
      <c r="I73" s="229"/>
      <c r="J73" s="16">
        <v>0</v>
      </c>
      <c r="K73" s="17"/>
      <c r="L73" s="16">
        <v>0</v>
      </c>
      <c r="M73" s="17"/>
      <c r="N73" s="16">
        <v>78.599999999999994</v>
      </c>
      <c r="O73" s="17"/>
      <c r="P73" s="16">
        <v>0</v>
      </c>
      <c r="Q73" s="17"/>
      <c r="R73" s="16">
        <v>0</v>
      </c>
      <c r="S73" s="17"/>
      <c r="T73" s="16">
        <v>0</v>
      </c>
      <c r="U73" s="17"/>
      <c r="V73" s="16">
        <v>0</v>
      </c>
      <c r="W73" s="17"/>
      <c r="X73" s="16">
        <v>0</v>
      </c>
      <c r="Y73" s="17"/>
      <c r="Z73" s="16">
        <v>0</v>
      </c>
      <c r="AA73" s="17"/>
      <c r="AB73" s="16">
        <v>135.5</v>
      </c>
      <c r="AC73" s="17"/>
      <c r="AD73" s="16">
        <v>0</v>
      </c>
      <c r="AE73" s="17"/>
      <c r="AF73" s="16">
        <v>785.9</v>
      </c>
      <c r="AG73" s="17"/>
      <c r="AH73" s="16">
        <v>1000</v>
      </c>
      <c r="AI73" s="16">
        <v>5000</v>
      </c>
      <c r="AJ73" s="20">
        <f t="shared" si="5"/>
        <v>4000</v>
      </c>
    </row>
    <row r="74" spans="1:40" x14ac:dyDescent="0.25">
      <c r="A74" s="2"/>
      <c r="B74" s="2"/>
      <c r="C74" s="2"/>
      <c r="D74" s="2"/>
      <c r="E74" s="2"/>
      <c r="F74" s="15"/>
      <c r="G74" s="230" t="s">
        <v>78</v>
      </c>
      <c r="H74" s="231"/>
      <c r="I74" s="229"/>
      <c r="J74" s="16">
        <v>0</v>
      </c>
      <c r="K74" s="17"/>
      <c r="L74" s="16">
        <v>0</v>
      </c>
      <c r="M74" s="17"/>
      <c r="N74" s="16">
        <v>0</v>
      </c>
      <c r="O74" s="17"/>
      <c r="P74" s="16">
        <v>0</v>
      </c>
      <c r="Q74" s="17"/>
      <c r="R74" s="16">
        <v>0</v>
      </c>
      <c r="S74" s="17"/>
      <c r="T74" s="16">
        <v>0</v>
      </c>
      <c r="U74" s="17"/>
      <c r="V74" s="16">
        <v>6300</v>
      </c>
      <c r="W74" s="17"/>
      <c r="X74" s="16">
        <v>0</v>
      </c>
      <c r="Y74" s="17"/>
      <c r="Z74" s="16">
        <v>0</v>
      </c>
      <c r="AA74" s="17"/>
      <c r="AB74" s="16">
        <v>0</v>
      </c>
      <c r="AC74" s="17"/>
      <c r="AD74" s="16">
        <v>0</v>
      </c>
      <c r="AE74" s="17"/>
      <c r="AF74" s="16">
        <v>0</v>
      </c>
      <c r="AG74" s="17"/>
      <c r="AH74" s="16">
        <v>6400</v>
      </c>
      <c r="AI74" s="16">
        <v>6400</v>
      </c>
      <c r="AJ74" s="20">
        <f t="shared" si="5"/>
        <v>0</v>
      </c>
    </row>
    <row r="75" spans="1:40" x14ac:dyDescent="0.25">
      <c r="A75" s="2"/>
      <c r="B75" s="2"/>
      <c r="C75" s="2"/>
      <c r="D75" s="2"/>
      <c r="E75" s="2"/>
      <c r="F75" s="15"/>
      <c r="G75" s="15" t="s">
        <v>79</v>
      </c>
      <c r="H75" s="15"/>
      <c r="I75" s="15"/>
      <c r="J75" s="16">
        <v>0</v>
      </c>
      <c r="K75" s="17"/>
      <c r="L75" s="16">
        <v>0</v>
      </c>
      <c r="M75" s="17"/>
      <c r="N75" s="16">
        <v>0</v>
      </c>
      <c r="O75" s="17"/>
      <c r="P75" s="16">
        <v>0</v>
      </c>
      <c r="Q75" s="17"/>
      <c r="R75" s="16">
        <v>0</v>
      </c>
      <c r="S75" s="17"/>
      <c r="T75" s="16">
        <v>0</v>
      </c>
      <c r="U75" s="17"/>
      <c r="V75" s="16">
        <v>0</v>
      </c>
      <c r="W75" s="17"/>
      <c r="X75" s="16">
        <v>0</v>
      </c>
      <c r="Y75" s="17"/>
      <c r="Z75" s="16">
        <v>0</v>
      </c>
      <c r="AA75" s="17"/>
      <c r="AB75" s="16">
        <v>0</v>
      </c>
      <c r="AC75" s="17"/>
      <c r="AD75" s="16">
        <v>0</v>
      </c>
      <c r="AE75" s="17"/>
      <c r="AF75" s="16">
        <v>2948.75</v>
      </c>
      <c r="AG75" s="17"/>
      <c r="AH75" s="16">
        <v>500</v>
      </c>
      <c r="AI75" s="16">
        <v>500</v>
      </c>
      <c r="AJ75" s="20">
        <f t="shared" si="5"/>
        <v>0</v>
      </c>
    </row>
    <row r="76" spans="1:40" ht="15.75" thickBot="1" x14ac:dyDescent="0.3">
      <c r="A76" s="2"/>
      <c r="B76" s="2"/>
      <c r="C76" s="2"/>
      <c r="D76" s="2"/>
      <c r="E76" s="2"/>
      <c r="F76" s="35"/>
      <c r="G76" s="35" t="s">
        <v>80</v>
      </c>
      <c r="H76" s="35"/>
      <c r="I76" s="35"/>
      <c r="J76" s="36">
        <v>166.66</v>
      </c>
      <c r="K76" s="37"/>
      <c r="L76" s="36">
        <v>166.66</v>
      </c>
      <c r="M76" s="37"/>
      <c r="N76" s="36">
        <v>166.66</v>
      </c>
      <c r="O76" s="37"/>
      <c r="P76" s="36">
        <v>166.66</v>
      </c>
      <c r="Q76" s="37"/>
      <c r="R76" s="36">
        <v>166.66</v>
      </c>
      <c r="S76" s="37"/>
      <c r="T76" s="36">
        <v>166.66</v>
      </c>
      <c r="U76" s="37"/>
      <c r="V76" s="36">
        <v>166.66</v>
      </c>
      <c r="W76" s="37"/>
      <c r="X76" s="36">
        <v>166.66</v>
      </c>
      <c r="Y76" s="37"/>
      <c r="Z76" s="36">
        <v>166.66</v>
      </c>
      <c r="AA76" s="37"/>
      <c r="AB76" s="36">
        <v>166.66</v>
      </c>
      <c r="AC76" s="37"/>
      <c r="AD76" s="36">
        <v>166.66</v>
      </c>
      <c r="AE76" s="37"/>
      <c r="AF76" s="36">
        <v>166.74</v>
      </c>
      <c r="AG76" s="37"/>
      <c r="AH76" s="36">
        <v>2000</v>
      </c>
      <c r="AI76" s="214">
        <v>2500</v>
      </c>
      <c r="AJ76" s="38">
        <f t="shared" si="5"/>
        <v>500</v>
      </c>
    </row>
    <row r="77" spans="1:40" x14ac:dyDescent="0.25">
      <c r="A77" s="2"/>
      <c r="B77" s="2"/>
      <c r="C77" s="2"/>
      <c r="D77" s="2"/>
      <c r="E77" s="2"/>
      <c r="F77" s="31"/>
      <c r="G77" s="31" t="s">
        <v>81</v>
      </c>
      <c r="H77" s="31"/>
      <c r="I77" s="31"/>
      <c r="J77" s="32">
        <f>ROUND(SUM(J71:J76),5)</f>
        <v>166.66</v>
      </c>
      <c r="K77" s="33"/>
      <c r="L77" s="32">
        <f>ROUND(SUM(L71:L76),5)</f>
        <v>166.66</v>
      </c>
      <c r="M77" s="33"/>
      <c r="N77" s="32">
        <f>ROUND(SUM(N71:N76),5)</f>
        <v>245.26</v>
      </c>
      <c r="O77" s="33"/>
      <c r="P77" s="32">
        <f>ROUND(SUM(P71:P76),5)</f>
        <v>166.66</v>
      </c>
      <c r="Q77" s="33"/>
      <c r="R77" s="32">
        <f>ROUND(SUM(R71:R76),5)</f>
        <v>166.66</v>
      </c>
      <c r="S77" s="33"/>
      <c r="T77" s="32">
        <f>ROUND(SUM(T71:T76),5)</f>
        <v>166.66</v>
      </c>
      <c r="U77" s="33"/>
      <c r="V77" s="32">
        <f>ROUND(SUM(V71:V76),5)</f>
        <v>6466.66</v>
      </c>
      <c r="W77" s="33"/>
      <c r="X77" s="32">
        <f>ROUND(SUM(X71:X76),5)</f>
        <v>166.66</v>
      </c>
      <c r="Y77" s="33"/>
      <c r="Z77" s="32">
        <f>ROUND(SUM(Z71:Z76),5)</f>
        <v>166.66</v>
      </c>
      <c r="AA77" s="33"/>
      <c r="AB77" s="32">
        <f>ROUND(SUM(AB71:AB76),5)</f>
        <v>302.16000000000003</v>
      </c>
      <c r="AC77" s="33"/>
      <c r="AD77" s="32">
        <f>ROUND(SUM(AD71:AD76),5)</f>
        <v>166.66</v>
      </c>
      <c r="AE77" s="33"/>
      <c r="AF77" s="32">
        <f>ROUND(SUM(AF71:AF76),5)</f>
        <v>4651.3900000000003</v>
      </c>
      <c r="AG77" s="33"/>
      <c r="AH77" s="32">
        <f>SUM(AH63:AH76)</f>
        <v>29450</v>
      </c>
      <c r="AI77" s="32">
        <f>SUM(AI63:AI76)</f>
        <v>32450</v>
      </c>
      <c r="AJ77" s="34">
        <f t="shared" si="5"/>
        <v>3000</v>
      </c>
    </row>
    <row r="78" spans="1:40" x14ac:dyDescent="0.25">
      <c r="A78" s="2"/>
      <c r="B78" s="2"/>
      <c r="C78" s="2"/>
      <c r="D78" s="2"/>
      <c r="E78" s="2"/>
      <c r="F78" s="15"/>
      <c r="G78" s="15" t="s">
        <v>82</v>
      </c>
      <c r="H78" s="15"/>
      <c r="I78" s="15"/>
      <c r="J78" s="16">
        <v>20.83</v>
      </c>
      <c r="K78" s="17"/>
      <c r="L78" s="16">
        <v>20.83</v>
      </c>
      <c r="M78" s="17"/>
      <c r="N78" s="16">
        <v>20.83</v>
      </c>
      <c r="O78" s="17"/>
      <c r="P78" s="16">
        <v>20.83</v>
      </c>
      <c r="Q78" s="17"/>
      <c r="R78" s="16">
        <v>20.83</v>
      </c>
      <c r="S78" s="17"/>
      <c r="T78" s="16">
        <v>20.83</v>
      </c>
      <c r="U78" s="17"/>
      <c r="V78" s="16">
        <v>20.83</v>
      </c>
      <c r="W78" s="17"/>
      <c r="X78" s="16">
        <v>20.83</v>
      </c>
      <c r="Y78" s="17"/>
      <c r="Z78" s="16">
        <v>20.83</v>
      </c>
      <c r="AA78" s="17"/>
      <c r="AB78" s="16">
        <v>20.83</v>
      </c>
      <c r="AC78" s="17"/>
      <c r="AD78" s="16">
        <v>20.83</v>
      </c>
      <c r="AE78" s="17"/>
      <c r="AF78" s="16">
        <v>20.87</v>
      </c>
      <c r="AG78" s="17"/>
      <c r="AH78" s="16">
        <v>250</v>
      </c>
      <c r="AI78" s="16">
        <v>0</v>
      </c>
      <c r="AJ78" s="20">
        <f t="shared" si="5"/>
        <v>-250</v>
      </c>
    </row>
    <row r="79" spans="1:40" x14ac:dyDescent="0.25">
      <c r="A79" s="2"/>
      <c r="B79" s="2"/>
      <c r="C79" s="2"/>
      <c r="D79" s="2"/>
      <c r="E79" s="2"/>
      <c r="F79" s="15"/>
      <c r="G79" s="15" t="s">
        <v>83</v>
      </c>
      <c r="H79" s="15"/>
      <c r="I79" s="15"/>
      <c r="J79" s="16">
        <v>1566</v>
      </c>
      <c r="K79" s="17"/>
      <c r="L79" s="16">
        <v>525.17999999999995</v>
      </c>
      <c r="M79" s="17"/>
      <c r="N79" s="16">
        <v>1035</v>
      </c>
      <c r="O79" s="17"/>
      <c r="P79" s="16">
        <v>531</v>
      </c>
      <c r="Q79" s="17"/>
      <c r="R79" s="16">
        <v>0</v>
      </c>
      <c r="S79" s="17"/>
      <c r="T79" s="16">
        <v>1065</v>
      </c>
      <c r="U79" s="17"/>
      <c r="V79" s="16">
        <v>531</v>
      </c>
      <c r="W79" s="17"/>
      <c r="X79" s="16">
        <v>757.06</v>
      </c>
      <c r="Y79" s="17"/>
      <c r="Z79" s="16">
        <v>785.76</v>
      </c>
      <c r="AA79" s="17"/>
      <c r="AB79" s="16">
        <v>531</v>
      </c>
      <c r="AC79" s="17"/>
      <c r="AD79" s="16">
        <v>0</v>
      </c>
      <c r="AE79" s="17"/>
      <c r="AF79" s="16">
        <v>469</v>
      </c>
      <c r="AG79" s="17"/>
      <c r="AH79" s="16">
        <v>7796</v>
      </c>
      <c r="AI79" s="16">
        <v>9000</v>
      </c>
      <c r="AJ79" s="20">
        <f t="shared" si="5"/>
        <v>1204</v>
      </c>
    </row>
    <row r="80" spans="1:40" ht="15.75" thickBot="1" x14ac:dyDescent="0.3">
      <c r="A80" s="2"/>
      <c r="B80" s="2"/>
      <c r="C80" s="2"/>
      <c r="D80" s="2"/>
      <c r="E80" s="2"/>
      <c r="F80" s="35"/>
      <c r="G80" s="35" t="s">
        <v>84</v>
      </c>
      <c r="H80" s="35"/>
      <c r="I80" s="35"/>
      <c r="J80" s="36">
        <v>0</v>
      </c>
      <c r="K80" s="37"/>
      <c r="L80" s="36">
        <v>0</v>
      </c>
      <c r="M80" s="37"/>
      <c r="N80" s="36">
        <v>0</v>
      </c>
      <c r="O80" s="37"/>
      <c r="P80" s="36">
        <v>540.88</v>
      </c>
      <c r="Q80" s="37"/>
      <c r="R80" s="36">
        <v>246.38</v>
      </c>
      <c r="S80" s="37"/>
      <c r="T80" s="36">
        <v>0</v>
      </c>
      <c r="U80" s="37"/>
      <c r="V80" s="36">
        <v>43.05</v>
      </c>
      <c r="W80" s="37"/>
      <c r="X80" s="36">
        <v>0</v>
      </c>
      <c r="Y80" s="37"/>
      <c r="Z80" s="36">
        <v>710.4</v>
      </c>
      <c r="AA80" s="37"/>
      <c r="AB80" s="36">
        <v>177.9</v>
      </c>
      <c r="AC80" s="37"/>
      <c r="AD80" s="36">
        <v>0</v>
      </c>
      <c r="AE80" s="37"/>
      <c r="AF80" s="36">
        <v>281.39</v>
      </c>
      <c r="AG80" s="37"/>
      <c r="AH80" s="36">
        <v>2000</v>
      </c>
      <c r="AI80" s="36">
        <f>AH80</f>
        <v>2000</v>
      </c>
      <c r="AJ80" s="38">
        <f t="shared" si="5"/>
        <v>0</v>
      </c>
    </row>
    <row r="81" spans="1:40" x14ac:dyDescent="0.25">
      <c r="A81" s="2"/>
      <c r="B81" s="2"/>
      <c r="C81" s="2"/>
      <c r="D81" s="2"/>
      <c r="E81" s="2"/>
      <c r="F81" s="31" t="s">
        <v>85</v>
      </c>
      <c r="G81" s="31"/>
      <c r="H81" s="31"/>
      <c r="I81" s="31"/>
      <c r="J81" s="32">
        <f>ROUND(SUM(J53:J56)+SUM(J62:J70)+SUM(J77:J80),5)</f>
        <v>15973.33</v>
      </c>
      <c r="K81" s="33"/>
      <c r="L81" s="32">
        <f>ROUND(SUM(L53:L56)+SUM(L62:L70)+SUM(L77:L80),5)</f>
        <v>3208.83</v>
      </c>
      <c r="M81" s="33"/>
      <c r="N81" s="32">
        <f>ROUND(SUM(N53:N56)+SUM(N62:N70)+SUM(N77:N80),5)</f>
        <v>3445.25</v>
      </c>
      <c r="O81" s="33"/>
      <c r="P81" s="32">
        <f>ROUND(SUM(P53:P56)+SUM(P62:P70)+SUM(P77:P80),5)</f>
        <v>4757.53</v>
      </c>
      <c r="Q81" s="33"/>
      <c r="R81" s="32">
        <f>ROUND(SUM(R53:R56)+SUM(R62:R70)+SUM(R77:R80),5)</f>
        <v>2578.0300000000002</v>
      </c>
      <c r="S81" s="33"/>
      <c r="T81" s="32">
        <f>ROUND(SUM(T53:T56)+SUM(T62:T70)+SUM(T77:T80),5)</f>
        <v>7971.91</v>
      </c>
      <c r="U81" s="33"/>
      <c r="V81" s="32">
        <f>ROUND(SUM(V53:V56)+SUM(V62:V70)+SUM(V77:V80),5)</f>
        <v>9305.7000000000007</v>
      </c>
      <c r="W81" s="33"/>
      <c r="X81" s="32">
        <f>ROUND(SUM(X53:X56)+SUM(X62:X70)+SUM(X77:X80),5)</f>
        <v>4234.8999999999996</v>
      </c>
      <c r="Y81" s="33"/>
      <c r="Z81" s="32">
        <f>ROUND(SUM(Z53:Z56)+SUM(Z62:Z70)+SUM(Z77:Z80),5)</f>
        <v>3827.81</v>
      </c>
      <c r="AA81" s="33"/>
      <c r="AB81" s="32">
        <f>ROUND(SUM(AB53:AB56)+SUM(AB62:AB70)+SUM(AB77:AB80),5)</f>
        <v>3176.05</v>
      </c>
      <c r="AC81" s="33"/>
      <c r="AD81" s="32">
        <f>ROUND(SUM(AD53:AD56)+SUM(AD62:AD70)+SUM(AD77:AD80),5)</f>
        <v>2331.65</v>
      </c>
      <c r="AE81" s="33"/>
      <c r="AF81" s="32">
        <f>ROUND(SUM(AF53:AF56)+SUM(AF62:AF70)+SUM(AF77:AF80),5)</f>
        <v>7758.76</v>
      </c>
      <c r="AG81" s="33"/>
      <c r="AH81" s="32">
        <f>+AH62+AH77+SUM(AH78:AH80)</f>
        <v>69978.48</v>
      </c>
      <c r="AI81" s="32">
        <f>+AI62+AI77+SUM(AI78:AI80)</f>
        <v>76830</v>
      </c>
      <c r="AJ81" s="34">
        <f t="shared" si="5"/>
        <v>6851.5200000000041</v>
      </c>
    </row>
    <row r="82" spans="1:40" hidden="1" x14ac:dyDescent="0.25">
      <c r="A82" s="2"/>
      <c r="B82" s="2"/>
      <c r="C82" s="2"/>
      <c r="D82" s="2"/>
      <c r="E82" s="2"/>
      <c r="F82" s="26" t="s">
        <v>86</v>
      </c>
      <c r="G82" s="26"/>
      <c r="H82" s="26"/>
      <c r="I82" s="26"/>
      <c r="J82" s="9"/>
      <c r="K82" s="27"/>
      <c r="L82" s="9"/>
      <c r="M82" s="27"/>
      <c r="N82" s="9"/>
      <c r="O82" s="27"/>
      <c r="P82" s="9"/>
      <c r="Q82" s="27"/>
      <c r="R82" s="9"/>
      <c r="S82" s="27"/>
      <c r="T82" s="9"/>
      <c r="U82" s="27"/>
      <c r="V82" s="9"/>
      <c r="W82" s="27"/>
      <c r="X82" s="9"/>
      <c r="Y82" s="27"/>
      <c r="Z82" s="9"/>
      <c r="AA82" s="27"/>
      <c r="AB82" s="9"/>
      <c r="AC82" s="27"/>
      <c r="AD82" s="9"/>
      <c r="AE82" s="27"/>
      <c r="AF82" s="9"/>
      <c r="AG82" s="27"/>
      <c r="AH82" s="9"/>
      <c r="AI82" s="9"/>
      <c r="AJ82" s="30"/>
    </row>
    <row r="83" spans="1:40" hidden="1" x14ac:dyDescent="0.25">
      <c r="A83" s="2"/>
      <c r="B83" s="2"/>
      <c r="C83" s="2"/>
      <c r="D83" s="2"/>
      <c r="E83" s="2"/>
      <c r="F83" s="26"/>
      <c r="G83" s="26" t="s">
        <v>87</v>
      </c>
      <c r="H83" s="26"/>
      <c r="I83" s="26"/>
      <c r="J83" s="9"/>
      <c r="K83" s="27"/>
      <c r="L83" s="9"/>
      <c r="M83" s="27"/>
      <c r="N83" s="9"/>
      <c r="O83" s="27"/>
      <c r="P83" s="9"/>
      <c r="Q83" s="27"/>
      <c r="R83" s="9"/>
      <c r="S83" s="27"/>
      <c r="T83" s="9"/>
      <c r="U83" s="27"/>
      <c r="V83" s="9"/>
      <c r="W83" s="27"/>
      <c r="X83" s="9"/>
      <c r="Y83" s="27"/>
      <c r="Z83" s="9"/>
      <c r="AA83" s="27"/>
      <c r="AB83" s="9"/>
      <c r="AC83" s="27"/>
      <c r="AD83" s="9"/>
      <c r="AE83" s="27"/>
      <c r="AF83" s="9"/>
      <c r="AG83" s="27"/>
      <c r="AH83" s="9"/>
      <c r="AI83" s="9"/>
      <c r="AJ83" s="30"/>
    </row>
    <row r="84" spans="1:40" x14ac:dyDescent="0.25">
      <c r="A84" s="2"/>
      <c r="B84" s="2"/>
      <c r="C84" s="2"/>
      <c r="D84" s="2"/>
      <c r="E84" s="2"/>
      <c r="F84" s="26" t="s">
        <v>88</v>
      </c>
      <c r="G84" s="26"/>
      <c r="H84" s="26"/>
      <c r="I84" s="26"/>
      <c r="J84" s="9"/>
      <c r="K84" s="27"/>
      <c r="L84" s="9"/>
      <c r="M84" s="27"/>
      <c r="N84" s="9"/>
      <c r="O84" s="27"/>
      <c r="P84" s="9"/>
      <c r="Q84" s="27"/>
      <c r="R84" s="9"/>
      <c r="S84" s="27"/>
      <c r="T84" s="9"/>
      <c r="U84" s="27"/>
      <c r="V84" s="9"/>
      <c r="W84" s="27"/>
      <c r="X84" s="9"/>
      <c r="Y84" s="27"/>
      <c r="Z84" s="9"/>
      <c r="AA84" s="27"/>
      <c r="AB84" s="9"/>
      <c r="AC84" s="27"/>
      <c r="AD84" s="9"/>
      <c r="AE84" s="27"/>
      <c r="AF84" s="9"/>
      <c r="AG84" s="27"/>
      <c r="AH84" s="9"/>
      <c r="AI84" s="9"/>
      <c r="AJ84" s="30"/>
    </row>
    <row r="85" spans="1:40" x14ac:dyDescent="0.25">
      <c r="A85" s="2"/>
      <c r="B85" s="2"/>
      <c r="C85" s="2"/>
      <c r="D85" s="2"/>
      <c r="E85" s="2"/>
      <c r="F85" s="15"/>
      <c r="G85" s="15"/>
      <c r="H85" s="15" t="s">
        <v>89</v>
      </c>
      <c r="I85" s="15"/>
      <c r="J85" s="16">
        <v>41.66</v>
      </c>
      <c r="K85" s="17"/>
      <c r="L85" s="16">
        <v>41.66</v>
      </c>
      <c r="M85" s="17"/>
      <c r="N85" s="16">
        <v>41.66</v>
      </c>
      <c r="O85" s="17"/>
      <c r="P85" s="16">
        <v>41.66</v>
      </c>
      <c r="Q85" s="17"/>
      <c r="R85" s="16">
        <v>41.66</v>
      </c>
      <c r="S85" s="17"/>
      <c r="T85" s="16">
        <v>41.66</v>
      </c>
      <c r="U85" s="17"/>
      <c r="V85" s="16">
        <v>41.66</v>
      </c>
      <c r="W85" s="17"/>
      <c r="X85" s="16">
        <v>41.66</v>
      </c>
      <c r="Y85" s="17"/>
      <c r="Z85" s="16">
        <v>41.66</v>
      </c>
      <c r="AA85" s="17"/>
      <c r="AB85" s="16">
        <v>41.66</v>
      </c>
      <c r="AC85" s="17"/>
      <c r="AD85" s="16">
        <v>41.66</v>
      </c>
      <c r="AE85" s="17"/>
      <c r="AF85" s="16">
        <v>41.74</v>
      </c>
      <c r="AG85" s="17"/>
      <c r="AH85" s="16">
        <v>500</v>
      </c>
      <c r="AI85" s="16">
        <f>AH85</f>
        <v>500</v>
      </c>
      <c r="AJ85" s="20">
        <f>+AI85-AH85</f>
        <v>0</v>
      </c>
    </row>
    <row r="86" spans="1:40" x14ac:dyDescent="0.25">
      <c r="A86" s="2"/>
      <c r="B86" s="2"/>
      <c r="C86" s="2"/>
      <c r="D86" s="2"/>
      <c r="E86" s="2"/>
      <c r="F86" s="15"/>
      <c r="G86" s="15"/>
      <c r="H86" s="15" t="s">
        <v>90</v>
      </c>
      <c r="I86" s="15"/>
      <c r="J86" s="16">
        <v>958.33</v>
      </c>
      <c r="K86" s="17"/>
      <c r="L86" s="16">
        <v>958.33</v>
      </c>
      <c r="M86" s="17"/>
      <c r="N86" s="16">
        <v>958.33</v>
      </c>
      <c r="O86" s="17"/>
      <c r="P86" s="16">
        <v>958.33</v>
      </c>
      <c r="Q86" s="17"/>
      <c r="R86" s="16">
        <v>958.33</v>
      </c>
      <c r="S86" s="17"/>
      <c r="T86" s="16">
        <v>958.33</v>
      </c>
      <c r="U86" s="17"/>
      <c r="V86" s="16">
        <v>958.33</v>
      </c>
      <c r="W86" s="17"/>
      <c r="X86" s="16">
        <v>958.33</v>
      </c>
      <c r="Y86" s="17"/>
      <c r="Z86" s="16">
        <v>958.33</v>
      </c>
      <c r="AA86" s="17"/>
      <c r="AB86" s="16">
        <v>958.33</v>
      </c>
      <c r="AC86" s="17"/>
      <c r="AD86" s="16">
        <v>958.33</v>
      </c>
      <c r="AE86" s="17"/>
      <c r="AF86" s="16">
        <v>958.37</v>
      </c>
      <c r="AG86" s="17"/>
      <c r="AH86" s="16">
        <v>11500</v>
      </c>
      <c r="AI86" s="16">
        <f>AH86</f>
        <v>11500</v>
      </c>
      <c r="AJ86" s="20">
        <f>+AI86-AH86</f>
        <v>0</v>
      </c>
    </row>
    <row r="87" spans="1:40" x14ac:dyDescent="0.25">
      <c r="A87" s="2"/>
      <c r="B87" s="2"/>
      <c r="C87" s="2"/>
      <c r="D87" s="2"/>
      <c r="E87" s="2"/>
      <c r="F87" s="15"/>
      <c r="G87" s="15"/>
      <c r="H87" s="15" t="s">
        <v>91</v>
      </c>
      <c r="I87" s="15"/>
      <c r="J87" s="16">
        <v>291.66000000000003</v>
      </c>
      <c r="K87" s="17"/>
      <c r="L87" s="16">
        <v>291.66000000000003</v>
      </c>
      <c r="M87" s="17"/>
      <c r="N87" s="16">
        <v>291.66000000000003</v>
      </c>
      <c r="O87" s="17"/>
      <c r="P87" s="16">
        <v>291.66000000000003</v>
      </c>
      <c r="Q87" s="17"/>
      <c r="R87" s="16">
        <v>291.67</v>
      </c>
      <c r="S87" s="17"/>
      <c r="T87" s="16">
        <v>291.67</v>
      </c>
      <c r="U87" s="17"/>
      <c r="V87" s="16">
        <v>291.67</v>
      </c>
      <c r="W87" s="17"/>
      <c r="X87" s="16">
        <v>291.67</v>
      </c>
      <c r="Y87" s="17"/>
      <c r="Z87" s="16">
        <v>291.67</v>
      </c>
      <c r="AA87" s="17"/>
      <c r="AB87" s="16">
        <v>291.67</v>
      </c>
      <c r="AC87" s="17"/>
      <c r="AD87" s="16">
        <v>291.67</v>
      </c>
      <c r="AE87" s="17"/>
      <c r="AF87" s="16">
        <v>291.67</v>
      </c>
      <c r="AG87" s="17"/>
      <c r="AH87" s="16">
        <v>3500</v>
      </c>
      <c r="AI87" s="16">
        <v>4500</v>
      </c>
      <c r="AJ87" s="20">
        <f>+AI87-AH87</f>
        <v>1000</v>
      </c>
    </row>
    <row r="88" spans="1:40" ht="15.75" thickBot="1" x14ac:dyDescent="0.3">
      <c r="A88" s="2"/>
      <c r="B88" s="2"/>
      <c r="C88" s="2"/>
      <c r="D88" s="2"/>
      <c r="E88" s="2"/>
      <c r="F88" s="35"/>
      <c r="G88" s="35"/>
      <c r="H88" s="35" t="s">
        <v>92</v>
      </c>
      <c r="I88" s="35"/>
      <c r="J88" s="36">
        <v>41.66</v>
      </c>
      <c r="K88" s="37"/>
      <c r="L88" s="36">
        <v>41.66</v>
      </c>
      <c r="M88" s="37"/>
      <c r="N88" s="36">
        <v>41.66</v>
      </c>
      <c r="O88" s="37"/>
      <c r="P88" s="36">
        <v>41.66</v>
      </c>
      <c r="Q88" s="37"/>
      <c r="R88" s="36">
        <v>41.66</v>
      </c>
      <c r="S88" s="37"/>
      <c r="T88" s="36">
        <v>41.66</v>
      </c>
      <c r="U88" s="37"/>
      <c r="V88" s="36">
        <v>41.66</v>
      </c>
      <c r="W88" s="37"/>
      <c r="X88" s="36">
        <v>41.66</v>
      </c>
      <c r="Y88" s="37"/>
      <c r="Z88" s="36">
        <v>41.66</v>
      </c>
      <c r="AA88" s="37"/>
      <c r="AB88" s="36">
        <v>41.66</v>
      </c>
      <c r="AC88" s="37"/>
      <c r="AD88" s="36">
        <v>41.66</v>
      </c>
      <c r="AE88" s="37"/>
      <c r="AF88" s="36">
        <v>41.74</v>
      </c>
      <c r="AG88" s="37"/>
      <c r="AH88" s="36">
        <v>500</v>
      </c>
      <c r="AI88" s="36">
        <v>500</v>
      </c>
      <c r="AJ88" s="38">
        <f>+AI88-AH88</f>
        <v>0</v>
      </c>
      <c r="AN88" s="198"/>
    </row>
    <row r="89" spans="1:40" x14ac:dyDescent="0.25">
      <c r="A89" s="2"/>
      <c r="B89" s="2"/>
      <c r="C89" s="2"/>
      <c r="D89" s="2"/>
      <c r="E89" s="2"/>
      <c r="F89" s="31"/>
      <c r="G89" s="31"/>
      <c r="H89" s="31" t="s">
        <v>93</v>
      </c>
      <c r="I89" s="31"/>
      <c r="J89" s="32">
        <f>ROUND(SUM(J84:J88),5)</f>
        <v>1333.31</v>
      </c>
      <c r="K89" s="33"/>
      <c r="L89" s="32">
        <f>ROUND(SUM(L84:L88),5)</f>
        <v>1333.31</v>
      </c>
      <c r="M89" s="33"/>
      <c r="N89" s="32">
        <f>ROUND(SUM(N84:N88),5)</f>
        <v>1333.31</v>
      </c>
      <c r="O89" s="33"/>
      <c r="P89" s="32">
        <f>ROUND(SUM(P84:P88),5)</f>
        <v>1333.31</v>
      </c>
      <c r="Q89" s="33"/>
      <c r="R89" s="32">
        <f>ROUND(SUM(R84:R88),5)</f>
        <v>1333.32</v>
      </c>
      <c r="S89" s="33"/>
      <c r="T89" s="32">
        <f>ROUND(SUM(T84:T88),5)</f>
        <v>1333.32</v>
      </c>
      <c r="U89" s="33"/>
      <c r="V89" s="32">
        <f>ROUND(SUM(V84:V88),5)</f>
        <v>1333.32</v>
      </c>
      <c r="W89" s="33"/>
      <c r="X89" s="32">
        <f>ROUND(SUM(X84:X88),5)</f>
        <v>1333.32</v>
      </c>
      <c r="Y89" s="33"/>
      <c r="Z89" s="32">
        <f>ROUND(SUM(Z84:Z88),5)</f>
        <v>1333.32</v>
      </c>
      <c r="AA89" s="33"/>
      <c r="AB89" s="32">
        <f>ROUND(SUM(AB84:AB88),5)</f>
        <v>1333.32</v>
      </c>
      <c r="AC89" s="33"/>
      <c r="AD89" s="32">
        <f>ROUND(SUM(AD84:AD88),5)</f>
        <v>1333.32</v>
      </c>
      <c r="AE89" s="33"/>
      <c r="AF89" s="32">
        <f>ROUND(SUM(AF84:AF88),5)</f>
        <v>1333.52</v>
      </c>
      <c r="AG89" s="33"/>
      <c r="AH89" s="32">
        <f>SUM(AH85:AH88)</f>
        <v>16000</v>
      </c>
      <c r="AI89" s="32">
        <f>SUM(AI85:AI88)</f>
        <v>17000</v>
      </c>
      <c r="AJ89" s="34">
        <f>+AI89-AH89</f>
        <v>1000</v>
      </c>
      <c r="AN89" s="198"/>
    </row>
    <row r="90" spans="1:40" x14ac:dyDescent="0.25">
      <c r="A90" s="2"/>
      <c r="B90" s="2"/>
      <c r="C90" s="2"/>
      <c r="D90" s="2"/>
      <c r="E90" s="2"/>
      <c r="F90" s="26" t="s">
        <v>94</v>
      </c>
      <c r="G90" s="26"/>
      <c r="H90" s="26"/>
      <c r="I90" s="26"/>
      <c r="J90" s="9"/>
      <c r="K90" s="27"/>
      <c r="L90" s="9"/>
      <c r="M90" s="27"/>
      <c r="N90" s="9"/>
      <c r="O90" s="27"/>
      <c r="P90" s="9"/>
      <c r="Q90" s="27"/>
      <c r="R90" s="9"/>
      <c r="S90" s="27"/>
      <c r="T90" s="9"/>
      <c r="U90" s="27"/>
      <c r="V90" s="9"/>
      <c r="W90" s="27"/>
      <c r="X90" s="9"/>
      <c r="Y90" s="27"/>
      <c r="Z90" s="9"/>
      <c r="AA90" s="27"/>
      <c r="AB90" s="9"/>
      <c r="AC90" s="27"/>
      <c r="AD90" s="9"/>
      <c r="AE90" s="27"/>
      <c r="AF90" s="9"/>
      <c r="AG90" s="27"/>
      <c r="AH90" s="9"/>
      <c r="AI90" s="215"/>
      <c r="AJ90" s="30"/>
      <c r="AN90" s="198"/>
    </row>
    <row r="91" spans="1:40" x14ac:dyDescent="0.25">
      <c r="A91" s="2"/>
      <c r="B91" s="2"/>
      <c r="C91" s="2"/>
      <c r="D91" s="2"/>
      <c r="E91" s="2"/>
      <c r="F91" s="15"/>
      <c r="G91" s="15"/>
      <c r="H91" s="15" t="s">
        <v>95</v>
      </c>
      <c r="I91" s="15"/>
      <c r="J91" s="16">
        <v>163.63</v>
      </c>
      <c r="K91" s="17"/>
      <c r="L91" s="16">
        <v>163.63</v>
      </c>
      <c r="M91" s="17"/>
      <c r="N91" s="16">
        <v>163.63</v>
      </c>
      <c r="O91" s="17"/>
      <c r="P91" s="16">
        <v>163.63</v>
      </c>
      <c r="Q91" s="17"/>
      <c r="R91" s="16">
        <v>163.63</v>
      </c>
      <c r="S91" s="17"/>
      <c r="T91" s="16">
        <v>163.63</v>
      </c>
      <c r="U91" s="17"/>
      <c r="V91" s="16">
        <v>163.63</v>
      </c>
      <c r="W91" s="17"/>
      <c r="X91" s="16">
        <v>163.63</v>
      </c>
      <c r="Y91" s="17"/>
      <c r="Z91" s="16">
        <v>163.63</v>
      </c>
      <c r="AA91" s="17"/>
      <c r="AB91" s="16">
        <v>163.63</v>
      </c>
      <c r="AC91" s="17"/>
      <c r="AD91" s="16">
        <v>163.63</v>
      </c>
      <c r="AE91" s="17"/>
      <c r="AF91" s="16">
        <v>163.58000000000001</v>
      </c>
      <c r="AG91" s="17"/>
      <c r="AH91" s="16">
        <v>14000</v>
      </c>
      <c r="AI91" s="213">
        <v>4000</v>
      </c>
      <c r="AJ91" s="20">
        <f t="shared" ref="AJ91:AJ98" si="6">+AI91-AH91</f>
        <v>-10000</v>
      </c>
      <c r="AN91" s="198"/>
    </row>
    <row r="92" spans="1:40" x14ac:dyDescent="0.25">
      <c r="A92" s="2"/>
      <c r="B92" s="2"/>
      <c r="C92" s="2"/>
      <c r="D92" s="2"/>
      <c r="E92" s="2"/>
      <c r="F92" s="15"/>
      <c r="G92" s="15"/>
      <c r="H92" s="15" t="s">
        <v>96</v>
      </c>
      <c r="I92" s="15"/>
      <c r="J92" s="16">
        <v>209.46</v>
      </c>
      <c r="K92" s="17"/>
      <c r="L92" s="16">
        <v>209.46</v>
      </c>
      <c r="M92" s="17"/>
      <c r="N92" s="16">
        <v>209.46</v>
      </c>
      <c r="O92" s="17"/>
      <c r="P92" s="16">
        <v>209.46</v>
      </c>
      <c r="Q92" s="17"/>
      <c r="R92" s="16">
        <v>209.46</v>
      </c>
      <c r="S92" s="17"/>
      <c r="T92" s="16">
        <v>209.46</v>
      </c>
      <c r="U92" s="17"/>
      <c r="V92" s="16">
        <v>209.46</v>
      </c>
      <c r="W92" s="17"/>
      <c r="X92" s="16">
        <v>209.46</v>
      </c>
      <c r="Y92" s="17"/>
      <c r="Z92" s="16">
        <v>209.46</v>
      </c>
      <c r="AA92" s="17"/>
      <c r="AB92" s="16">
        <v>209.46</v>
      </c>
      <c r="AC92" s="17"/>
      <c r="AD92" s="16">
        <v>209.46</v>
      </c>
      <c r="AE92" s="17"/>
      <c r="AF92" s="16">
        <v>209.45</v>
      </c>
      <c r="AG92" s="17"/>
      <c r="AH92" s="16">
        <v>3000</v>
      </c>
      <c r="AI92" s="213">
        <v>3000</v>
      </c>
      <c r="AJ92" s="20">
        <f t="shared" si="6"/>
        <v>0</v>
      </c>
      <c r="AN92" s="198"/>
    </row>
    <row r="93" spans="1:40" x14ac:dyDescent="0.25">
      <c r="A93" s="2"/>
      <c r="B93" s="2"/>
      <c r="C93" s="2"/>
      <c r="D93" s="2"/>
      <c r="E93" s="2"/>
      <c r="F93" s="15"/>
      <c r="G93" s="15"/>
      <c r="H93" s="15" t="s">
        <v>97</v>
      </c>
      <c r="I93" s="15"/>
      <c r="J93" s="16">
        <v>1166.67</v>
      </c>
      <c r="K93" s="17"/>
      <c r="L93" s="16">
        <v>1166.67</v>
      </c>
      <c r="M93" s="17"/>
      <c r="N93" s="16">
        <v>1166.67</v>
      </c>
      <c r="O93" s="17"/>
      <c r="P93" s="16">
        <v>1166.67</v>
      </c>
      <c r="Q93" s="17"/>
      <c r="R93" s="16">
        <v>1166.67</v>
      </c>
      <c r="S93" s="17"/>
      <c r="T93" s="16">
        <v>1166.67</v>
      </c>
      <c r="U93" s="17"/>
      <c r="V93" s="16">
        <v>1166.67</v>
      </c>
      <c r="W93" s="17"/>
      <c r="X93" s="16">
        <v>1166.67</v>
      </c>
      <c r="Y93" s="17"/>
      <c r="Z93" s="16">
        <v>1166.67</v>
      </c>
      <c r="AA93" s="17"/>
      <c r="AB93" s="16">
        <v>1166.67</v>
      </c>
      <c r="AC93" s="17"/>
      <c r="AD93" s="16">
        <v>1166.67</v>
      </c>
      <c r="AE93" s="17"/>
      <c r="AF93" s="16">
        <v>1166.6300000000001</v>
      </c>
      <c r="AG93" s="17"/>
      <c r="AH93" s="16">
        <v>14000</v>
      </c>
      <c r="AI93" s="213">
        <v>14000</v>
      </c>
      <c r="AJ93" s="20">
        <f t="shared" si="6"/>
        <v>0</v>
      </c>
      <c r="AN93" s="198"/>
    </row>
    <row r="94" spans="1:40" x14ac:dyDescent="0.25">
      <c r="A94" s="2"/>
      <c r="B94" s="2"/>
      <c r="C94" s="2"/>
      <c r="D94" s="2"/>
      <c r="E94" s="2"/>
      <c r="F94" s="15"/>
      <c r="G94" s="15"/>
      <c r="H94" s="15" t="s">
        <v>98</v>
      </c>
      <c r="I94" s="15"/>
      <c r="J94" s="16">
        <v>83.33</v>
      </c>
      <c r="K94" s="17"/>
      <c r="L94" s="16">
        <v>83.33</v>
      </c>
      <c r="M94" s="17"/>
      <c r="N94" s="16">
        <v>83.33</v>
      </c>
      <c r="O94" s="17"/>
      <c r="P94" s="16">
        <v>83.33</v>
      </c>
      <c r="Q94" s="17"/>
      <c r="R94" s="16">
        <v>83.33</v>
      </c>
      <c r="S94" s="17"/>
      <c r="T94" s="16">
        <v>83.33</v>
      </c>
      <c r="U94" s="17"/>
      <c r="V94" s="16">
        <v>83.33</v>
      </c>
      <c r="W94" s="17"/>
      <c r="X94" s="16">
        <v>83.33</v>
      </c>
      <c r="Y94" s="17"/>
      <c r="Z94" s="16">
        <v>83.33</v>
      </c>
      <c r="AA94" s="17"/>
      <c r="AB94" s="16">
        <v>83.33</v>
      </c>
      <c r="AC94" s="17"/>
      <c r="AD94" s="16">
        <v>83.33</v>
      </c>
      <c r="AE94" s="17"/>
      <c r="AF94" s="16">
        <v>83.37</v>
      </c>
      <c r="AG94" s="17"/>
      <c r="AH94" s="16">
        <v>1000</v>
      </c>
      <c r="AI94" s="213">
        <v>2000</v>
      </c>
      <c r="AJ94" s="20">
        <f t="shared" si="6"/>
        <v>1000</v>
      </c>
      <c r="AN94" s="198"/>
    </row>
    <row r="95" spans="1:40" x14ac:dyDescent="0.25">
      <c r="A95" s="2"/>
      <c r="B95" s="2"/>
      <c r="C95" s="2"/>
      <c r="D95" s="2"/>
      <c r="E95" s="2"/>
      <c r="F95" s="15"/>
      <c r="G95" s="15"/>
      <c r="H95" s="15" t="s">
        <v>99</v>
      </c>
      <c r="I95" s="15"/>
      <c r="J95" s="16">
        <v>20.83</v>
      </c>
      <c r="K95" s="17"/>
      <c r="L95" s="16">
        <v>20.83</v>
      </c>
      <c r="M95" s="17"/>
      <c r="N95" s="16">
        <v>20.83</v>
      </c>
      <c r="O95" s="17"/>
      <c r="P95" s="16">
        <v>20.83</v>
      </c>
      <c r="Q95" s="17"/>
      <c r="R95" s="16">
        <v>20.83</v>
      </c>
      <c r="S95" s="17"/>
      <c r="T95" s="16">
        <v>20.83</v>
      </c>
      <c r="U95" s="17"/>
      <c r="V95" s="16">
        <v>20.83</v>
      </c>
      <c r="W95" s="17"/>
      <c r="X95" s="16">
        <v>20.83</v>
      </c>
      <c r="Y95" s="17"/>
      <c r="Z95" s="16">
        <v>20.83</v>
      </c>
      <c r="AA95" s="17"/>
      <c r="AB95" s="16">
        <v>20.83</v>
      </c>
      <c r="AC95" s="17"/>
      <c r="AD95" s="16">
        <v>20.83</v>
      </c>
      <c r="AE95" s="17"/>
      <c r="AF95" s="16">
        <v>20.87</v>
      </c>
      <c r="AG95" s="17"/>
      <c r="AH95" s="16">
        <v>250</v>
      </c>
      <c r="AI95" s="213">
        <v>2500</v>
      </c>
      <c r="AJ95" s="20">
        <f t="shared" si="6"/>
        <v>2250</v>
      </c>
      <c r="AN95" s="198"/>
    </row>
    <row r="96" spans="1:40" ht="15.75" thickBot="1" x14ac:dyDescent="0.3">
      <c r="A96" s="2"/>
      <c r="B96" s="2"/>
      <c r="C96" s="2"/>
      <c r="D96" s="2"/>
      <c r="E96" s="2"/>
      <c r="F96" s="15"/>
      <c r="G96" s="15"/>
      <c r="H96" s="15" t="s">
        <v>100</v>
      </c>
      <c r="I96" s="15"/>
      <c r="J96" s="16">
        <v>41.66</v>
      </c>
      <c r="K96" s="17"/>
      <c r="L96" s="16">
        <v>41.66</v>
      </c>
      <c r="M96" s="17"/>
      <c r="N96" s="16">
        <v>41.66</v>
      </c>
      <c r="O96" s="17"/>
      <c r="P96" s="16">
        <v>41.66</v>
      </c>
      <c r="Q96" s="17"/>
      <c r="R96" s="16">
        <v>41.66</v>
      </c>
      <c r="S96" s="17"/>
      <c r="T96" s="16">
        <v>41.66</v>
      </c>
      <c r="U96" s="17"/>
      <c r="V96" s="16">
        <v>41.66</v>
      </c>
      <c r="W96" s="17"/>
      <c r="X96" s="16">
        <v>41.66</v>
      </c>
      <c r="Y96" s="17"/>
      <c r="Z96" s="16">
        <v>41.66</v>
      </c>
      <c r="AA96" s="17"/>
      <c r="AB96" s="16">
        <v>41.66</v>
      </c>
      <c r="AC96" s="17"/>
      <c r="AD96" s="16">
        <v>41.66</v>
      </c>
      <c r="AE96" s="17"/>
      <c r="AF96" s="16">
        <v>41.74</v>
      </c>
      <c r="AG96" s="17"/>
      <c r="AH96" s="16">
        <v>500</v>
      </c>
      <c r="AI96" s="213">
        <v>500</v>
      </c>
      <c r="AJ96" s="20">
        <f t="shared" si="6"/>
        <v>0</v>
      </c>
      <c r="AL96" s="198"/>
      <c r="AN96" s="198"/>
    </row>
    <row r="97" spans="1:40" ht="15.75" thickBot="1" x14ac:dyDescent="0.3">
      <c r="A97" s="2"/>
      <c r="B97" s="2"/>
      <c r="C97" s="2"/>
      <c r="D97" s="2"/>
      <c r="E97" s="2"/>
      <c r="F97" s="39"/>
      <c r="G97" s="39"/>
      <c r="H97" s="39" t="s">
        <v>102</v>
      </c>
      <c r="I97" s="39"/>
      <c r="J97" s="40">
        <f>ROUND(SUM(J90:J96),5)</f>
        <v>1685.58</v>
      </c>
      <c r="K97" s="41"/>
      <c r="L97" s="40">
        <f>ROUND(SUM(L90:L96),5)</f>
        <v>1685.58</v>
      </c>
      <c r="M97" s="41"/>
      <c r="N97" s="40">
        <f>ROUND(SUM(N90:N96),5)</f>
        <v>1685.58</v>
      </c>
      <c r="O97" s="41"/>
      <c r="P97" s="40">
        <f>ROUND(SUM(P90:P96),5)</f>
        <v>1685.58</v>
      </c>
      <c r="Q97" s="41"/>
      <c r="R97" s="40">
        <f>ROUND(SUM(R90:R96),5)</f>
        <v>1685.58</v>
      </c>
      <c r="S97" s="41"/>
      <c r="T97" s="40">
        <f>ROUND(SUM(T90:T96),5)</f>
        <v>1685.58</v>
      </c>
      <c r="U97" s="41"/>
      <c r="V97" s="40">
        <f>ROUND(SUM(V90:V96),5)</f>
        <v>1685.58</v>
      </c>
      <c r="W97" s="41"/>
      <c r="X97" s="40">
        <f>ROUND(SUM(X90:X96),5)</f>
        <v>1685.58</v>
      </c>
      <c r="Y97" s="41"/>
      <c r="Z97" s="40">
        <f>ROUND(SUM(Z90:Z96),5)</f>
        <v>1685.58</v>
      </c>
      <c r="AA97" s="41"/>
      <c r="AB97" s="40">
        <f>ROUND(SUM(AB90:AB96),5)</f>
        <v>1685.58</v>
      </c>
      <c r="AC97" s="41"/>
      <c r="AD97" s="40">
        <f>ROUND(SUM(AD90:AD96),5)</f>
        <v>1685.58</v>
      </c>
      <c r="AE97" s="41"/>
      <c r="AF97" s="40">
        <f>ROUND(SUM(AF90:AF96),5)</f>
        <v>1685.64</v>
      </c>
      <c r="AG97" s="41"/>
      <c r="AH97" s="40">
        <f>SUM(AH91:AH96)</f>
        <v>32750</v>
      </c>
      <c r="AI97" s="40">
        <f>SUM(AI91:AI96)</f>
        <v>26000</v>
      </c>
      <c r="AJ97" s="42">
        <f t="shared" si="6"/>
        <v>-6750</v>
      </c>
      <c r="AL97" s="197"/>
      <c r="AN97" s="198"/>
    </row>
    <row r="98" spans="1:40" x14ac:dyDescent="0.25">
      <c r="A98" s="2"/>
      <c r="B98" s="2"/>
      <c r="C98" s="2"/>
      <c r="D98" s="2"/>
      <c r="E98" s="2"/>
      <c r="F98" s="31"/>
      <c r="G98" s="31" t="s">
        <v>103</v>
      </c>
      <c r="H98" s="31"/>
      <c r="I98" s="31"/>
      <c r="J98" s="32">
        <f>ROUND(J83+J89+J97,5)</f>
        <v>3018.89</v>
      </c>
      <c r="K98" s="33"/>
      <c r="L98" s="32">
        <f>ROUND(L83+L89+L97,5)</f>
        <v>3018.89</v>
      </c>
      <c r="M98" s="33"/>
      <c r="N98" s="32">
        <f>ROUND(N83+N89+N97,5)</f>
        <v>3018.89</v>
      </c>
      <c r="O98" s="33"/>
      <c r="P98" s="32">
        <f>ROUND(P83+P89+P97,5)</f>
        <v>3018.89</v>
      </c>
      <c r="Q98" s="33"/>
      <c r="R98" s="32">
        <f>ROUND(R83+R89+R97,5)</f>
        <v>3018.9</v>
      </c>
      <c r="S98" s="33"/>
      <c r="T98" s="32">
        <f>ROUND(T83+T89+T97,5)</f>
        <v>3018.9</v>
      </c>
      <c r="U98" s="33"/>
      <c r="V98" s="32">
        <f>ROUND(V83+V89+V97,5)</f>
        <v>3018.9</v>
      </c>
      <c r="W98" s="33"/>
      <c r="X98" s="32">
        <f>ROUND(X83+X89+X97,5)</f>
        <v>3018.9</v>
      </c>
      <c r="Y98" s="33"/>
      <c r="Z98" s="32">
        <f>ROUND(Z83+Z89+Z97,5)</f>
        <v>3018.9</v>
      </c>
      <c r="AA98" s="33"/>
      <c r="AB98" s="32">
        <f>ROUND(AB83+AB89+AB97,5)</f>
        <v>3018.9</v>
      </c>
      <c r="AC98" s="33"/>
      <c r="AD98" s="32">
        <f>ROUND(AD83+AD89+AD97,5)</f>
        <v>3018.9</v>
      </c>
      <c r="AE98" s="33"/>
      <c r="AF98" s="32">
        <f>ROUND(AF83+AF89+AF97,5)</f>
        <v>3019.16</v>
      </c>
      <c r="AG98" s="33"/>
      <c r="AH98" s="32">
        <f>SUM(AH89+AH97)</f>
        <v>48750</v>
      </c>
      <c r="AI98" s="32">
        <f>SUM(AI89+AI97)</f>
        <v>43000</v>
      </c>
      <c r="AJ98" s="34">
        <f t="shared" si="6"/>
        <v>-5750</v>
      </c>
      <c r="AN98" s="198"/>
    </row>
    <row r="99" spans="1:40" x14ac:dyDescent="0.25">
      <c r="A99" s="2"/>
      <c r="B99" s="2"/>
      <c r="C99" s="2"/>
      <c r="D99" s="2"/>
      <c r="E99" s="2"/>
      <c r="F99" s="26" t="s">
        <v>104</v>
      </c>
      <c r="G99" s="26"/>
      <c r="H99" s="26"/>
      <c r="I99" s="26"/>
      <c r="J99" s="9"/>
      <c r="K99" s="27"/>
      <c r="L99" s="9"/>
      <c r="M99" s="27"/>
      <c r="N99" s="9"/>
      <c r="O99" s="27"/>
      <c r="P99" s="9"/>
      <c r="Q99" s="27"/>
      <c r="R99" s="9"/>
      <c r="S99" s="27"/>
      <c r="T99" s="9"/>
      <c r="U99" s="27"/>
      <c r="V99" s="9"/>
      <c r="W99" s="27"/>
      <c r="X99" s="9"/>
      <c r="Y99" s="27"/>
      <c r="Z99" s="9"/>
      <c r="AA99" s="27"/>
      <c r="AB99" s="9"/>
      <c r="AC99" s="27"/>
      <c r="AD99" s="9"/>
      <c r="AE99" s="27"/>
      <c r="AF99" s="9"/>
      <c r="AG99" s="27"/>
      <c r="AH99" s="9"/>
      <c r="AI99" s="9"/>
      <c r="AJ99" s="30"/>
      <c r="AN99" s="198"/>
    </row>
    <row r="100" spans="1:40" s="5" customFormat="1" x14ac:dyDescent="0.25">
      <c r="A100" s="2"/>
      <c r="B100" s="2"/>
      <c r="C100" s="2"/>
      <c r="D100" s="2"/>
      <c r="E100" s="2"/>
      <c r="F100" s="15"/>
      <c r="G100" s="15"/>
      <c r="H100" s="15" t="s">
        <v>258</v>
      </c>
      <c r="I100" s="15"/>
      <c r="J100" s="16">
        <v>41.66</v>
      </c>
      <c r="K100" s="17"/>
      <c r="L100" s="16">
        <v>41.66</v>
      </c>
      <c r="M100" s="17"/>
      <c r="N100" s="16">
        <v>41.66</v>
      </c>
      <c r="O100" s="17"/>
      <c r="P100" s="16">
        <v>41.66</v>
      </c>
      <c r="Q100" s="17"/>
      <c r="R100" s="16">
        <v>41.66</v>
      </c>
      <c r="S100" s="17"/>
      <c r="T100" s="16">
        <v>41.66</v>
      </c>
      <c r="U100" s="17"/>
      <c r="V100" s="16">
        <v>41.66</v>
      </c>
      <c r="W100" s="17"/>
      <c r="X100" s="16">
        <v>41.66</v>
      </c>
      <c r="Y100" s="17"/>
      <c r="Z100" s="16">
        <v>41.66</v>
      </c>
      <c r="AA100" s="17"/>
      <c r="AB100" s="16">
        <v>41.66</v>
      </c>
      <c r="AC100" s="17"/>
      <c r="AD100" s="16">
        <v>41.66</v>
      </c>
      <c r="AE100" s="17"/>
      <c r="AF100" s="16">
        <v>41.74</v>
      </c>
      <c r="AG100" s="17"/>
      <c r="AH100" s="16">
        <v>500</v>
      </c>
      <c r="AI100" s="16">
        <v>4000</v>
      </c>
      <c r="AJ100" s="20">
        <f t="shared" ref="AJ100:AJ105" si="7">+AI100-AH100</f>
        <v>3500</v>
      </c>
      <c r="AL100" s="197"/>
      <c r="AN100" s="211"/>
    </row>
    <row r="101" spans="1:40" x14ac:dyDescent="0.25">
      <c r="A101" s="2"/>
      <c r="B101" s="2"/>
      <c r="C101" s="2"/>
      <c r="D101" s="2"/>
      <c r="E101" s="2"/>
      <c r="F101" s="15"/>
      <c r="G101" s="15"/>
      <c r="H101" s="15" t="s">
        <v>105</v>
      </c>
      <c r="I101" s="15"/>
      <c r="J101" s="16">
        <v>83.33</v>
      </c>
      <c r="K101" s="17"/>
      <c r="L101" s="16">
        <v>83.33</v>
      </c>
      <c r="M101" s="17"/>
      <c r="N101" s="16">
        <v>83.33</v>
      </c>
      <c r="O101" s="17"/>
      <c r="P101" s="16">
        <v>83.33</v>
      </c>
      <c r="Q101" s="17"/>
      <c r="R101" s="16">
        <v>83.33</v>
      </c>
      <c r="S101" s="17"/>
      <c r="T101" s="16">
        <v>83.33</v>
      </c>
      <c r="U101" s="17"/>
      <c r="V101" s="16">
        <v>83.33</v>
      </c>
      <c r="W101" s="17"/>
      <c r="X101" s="16">
        <v>83.33</v>
      </c>
      <c r="Y101" s="17"/>
      <c r="Z101" s="16">
        <v>83.33</v>
      </c>
      <c r="AA101" s="17"/>
      <c r="AB101" s="16">
        <v>83.33</v>
      </c>
      <c r="AC101" s="17"/>
      <c r="AD101" s="16">
        <v>83.33</v>
      </c>
      <c r="AE101" s="17"/>
      <c r="AF101" s="16">
        <v>83.37</v>
      </c>
      <c r="AG101" s="17"/>
      <c r="AH101" s="16">
        <v>1000</v>
      </c>
      <c r="AI101" s="16">
        <v>250</v>
      </c>
      <c r="AJ101" s="20">
        <f t="shared" si="7"/>
        <v>-750</v>
      </c>
      <c r="AN101" s="198"/>
    </row>
    <row r="102" spans="1:40" x14ac:dyDescent="0.25">
      <c r="A102" s="2"/>
      <c r="B102" s="2"/>
      <c r="C102" s="2"/>
      <c r="D102" s="2"/>
      <c r="E102" s="2"/>
      <c r="F102" s="15"/>
      <c r="G102" s="15"/>
      <c r="H102" s="15" t="s">
        <v>106</v>
      </c>
      <c r="I102" s="15"/>
      <c r="J102" s="16">
        <v>291.66000000000003</v>
      </c>
      <c r="K102" s="17"/>
      <c r="L102" s="16">
        <v>291.66000000000003</v>
      </c>
      <c r="M102" s="17"/>
      <c r="N102" s="16">
        <v>291.66000000000003</v>
      </c>
      <c r="O102" s="17"/>
      <c r="P102" s="16">
        <v>291.66000000000003</v>
      </c>
      <c r="Q102" s="17"/>
      <c r="R102" s="16">
        <v>291.67</v>
      </c>
      <c r="S102" s="17"/>
      <c r="T102" s="16">
        <v>291.67</v>
      </c>
      <c r="U102" s="17"/>
      <c r="V102" s="16">
        <v>291.67</v>
      </c>
      <c r="W102" s="17"/>
      <c r="X102" s="16">
        <v>291.67</v>
      </c>
      <c r="Y102" s="17"/>
      <c r="Z102" s="16">
        <v>291.67</v>
      </c>
      <c r="AA102" s="17"/>
      <c r="AB102" s="16">
        <v>291.67</v>
      </c>
      <c r="AC102" s="17"/>
      <c r="AD102" s="16">
        <v>291.67</v>
      </c>
      <c r="AE102" s="17"/>
      <c r="AF102" s="16">
        <v>291.67</v>
      </c>
      <c r="AG102" s="17"/>
      <c r="AH102" s="16">
        <v>3500</v>
      </c>
      <c r="AI102" s="16">
        <f t="shared" ref="AI102" si="8">AH102</f>
        <v>3500</v>
      </c>
      <c r="AJ102" s="20">
        <f t="shared" si="7"/>
        <v>0</v>
      </c>
      <c r="AN102" s="198"/>
    </row>
    <row r="103" spans="1:40" x14ac:dyDescent="0.25">
      <c r="A103" s="2"/>
      <c r="B103" s="2"/>
      <c r="C103" s="2"/>
      <c r="D103" s="2"/>
      <c r="E103" s="2"/>
      <c r="F103" s="15"/>
      <c r="G103" s="15"/>
      <c r="H103" s="15" t="s">
        <v>107</v>
      </c>
      <c r="I103" s="15"/>
      <c r="J103" s="16">
        <v>83.33</v>
      </c>
      <c r="K103" s="17"/>
      <c r="L103" s="16">
        <v>83.33</v>
      </c>
      <c r="M103" s="17"/>
      <c r="N103" s="16">
        <v>83.33</v>
      </c>
      <c r="O103" s="17"/>
      <c r="P103" s="16">
        <v>83.33</v>
      </c>
      <c r="Q103" s="17"/>
      <c r="R103" s="16">
        <v>83.33</v>
      </c>
      <c r="S103" s="17"/>
      <c r="T103" s="16">
        <v>83.33</v>
      </c>
      <c r="U103" s="17"/>
      <c r="V103" s="16">
        <v>83.33</v>
      </c>
      <c r="W103" s="17"/>
      <c r="X103" s="16">
        <v>83.33</v>
      </c>
      <c r="Y103" s="17"/>
      <c r="Z103" s="16">
        <v>83.33</v>
      </c>
      <c r="AA103" s="17"/>
      <c r="AB103" s="16">
        <v>83.33</v>
      </c>
      <c r="AC103" s="17"/>
      <c r="AD103" s="16">
        <v>83.33</v>
      </c>
      <c r="AE103" s="17"/>
      <c r="AF103" s="16">
        <v>83.37</v>
      </c>
      <c r="AG103" s="17"/>
      <c r="AH103" s="16">
        <v>1000</v>
      </c>
      <c r="AI103" s="16">
        <v>2000</v>
      </c>
      <c r="AJ103" s="20">
        <f t="shared" si="7"/>
        <v>1000</v>
      </c>
      <c r="AN103" s="198"/>
    </row>
    <row r="104" spans="1:40" x14ac:dyDescent="0.25">
      <c r="A104" s="2"/>
      <c r="B104" s="2"/>
      <c r="C104" s="2"/>
      <c r="D104" s="2"/>
      <c r="E104" s="2"/>
      <c r="F104" s="15"/>
      <c r="G104" s="15"/>
      <c r="H104" s="15" t="s">
        <v>108</v>
      </c>
      <c r="I104" s="15"/>
      <c r="J104" s="16">
        <v>250</v>
      </c>
      <c r="K104" s="17"/>
      <c r="L104" s="16">
        <v>250</v>
      </c>
      <c r="M104" s="17"/>
      <c r="N104" s="16">
        <v>250</v>
      </c>
      <c r="O104" s="17"/>
      <c r="P104" s="16">
        <v>250</v>
      </c>
      <c r="Q104" s="17"/>
      <c r="R104" s="16">
        <v>250</v>
      </c>
      <c r="S104" s="17"/>
      <c r="T104" s="16">
        <v>250</v>
      </c>
      <c r="U104" s="17"/>
      <c r="V104" s="16">
        <v>250</v>
      </c>
      <c r="W104" s="17"/>
      <c r="X104" s="16">
        <v>250</v>
      </c>
      <c r="Y104" s="17"/>
      <c r="Z104" s="16">
        <v>250</v>
      </c>
      <c r="AA104" s="17"/>
      <c r="AB104" s="16">
        <v>250</v>
      </c>
      <c r="AC104" s="17"/>
      <c r="AD104" s="16">
        <v>250</v>
      </c>
      <c r="AE104" s="17"/>
      <c r="AF104" s="16">
        <v>250</v>
      </c>
      <c r="AG104" s="17"/>
      <c r="AH104" s="16">
        <v>3000</v>
      </c>
      <c r="AI104" s="16">
        <v>8000</v>
      </c>
      <c r="AJ104" s="20">
        <f t="shared" si="7"/>
        <v>5000</v>
      </c>
      <c r="AL104" s="197"/>
      <c r="AN104" s="198"/>
    </row>
    <row r="105" spans="1:40" ht="15.75" thickBot="1" x14ac:dyDescent="0.3">
      <c r="A105" s="2"/>
      <c r="B105" s="2"/>
      <c r="C105" s="2"/>
      <c r="D105" s="2"/>
      <c r="E105" s="2"/>
      <c r="F105" s="35"/>
      <c r="G105" s="35"/>
      <c r="H105" s="35" t="s">
        <v>109</v>
      </c>
      <c r="I105" s="35"/>
      <c r="J105" s="36">
        <v>41.66</v>
      </c>
      <c r="K105" s="37"/>
      <c r="L105" s="36">
        <v>41.66</v>
      </c>
      <c r="M105" s="37"/>
      <c r="N105" s="36">
        <v>41.66</v>
      </c>
      <c r="O105" s="37"/>
      <c r="P105" s="36">
        <v>41.66</v>
      </c>
      <c r="Q105" s="37"/>
      <c r="R105" s="36">
        <v>41.66</v>
      </c>
      <c r="S105" s="37"/>
      <c r="T105" s="36">
        <v>41.66</v>
      </c>
      <c r="U105" s="37"/>
      <c r="V105" s="36">
        <v>41.66</v>
      </c>
      <c r="W105" s="37"/>
      <c r="X105" s="36">
        <v>41.66</v>
      </c>
      <c r="Y105" s="37"/>
      <c r="Z105" s="36">
        <v>41.66</v>
      </c>
      <c r="AA105" s="37"/>
      <c r="AB105" s="36">
        <v>41.66</v>
      </c>
      <c r="AC105" s="37"/>
      <c r="AD105" s="36">
        <v>41.66</v>
      </c>
      <c r="AE105" s="37"/>
      <c r="AF105" s="36">
        <v>41.74</v>
      </c>
      <c r="AG105" s="37"/>
      <c r="AH105" s="36">
        <v>500</v>
      </c>
      <c r="AI105" s="36">
        <v>1000</v>
      </c>
      <c r="AJ105" s="38">
        <f t="shared" si="7"/>
        <v>500</v>
      </c>
      <c r="AN105" s="198"/>
    </row>
    <row r="106" spans="1:40" ht="15.75" thickBot="1" x14ac:dyDescent="0.3">
      <c r="A106" s="2"/>
      <c r="B106" s="2"/>
      <c r="C106" s="2"/>
      <c r="D106" s="2"/>
      <c r="E106" s="2"/>
      <c r="F106" s="527"/>
      <c r="G106" s="527"/>
      <c r="H106" s="35" t="s">
        <v>101</v>
      </c>
      <c r="I106" s="527"/>
      <c r="J106" s="194"/>
      <c r="K106" s="195"/>
      <c r="L106" s="194"/>
      <c r="M106" s="195"/>
      <c r="N106" s="194"/>
      <c r="O106" s="195"/>
      <c r="P106" s="194"/>
      <c r="Q106" s="195"/>
      <c r="R106" s="194"/>
      <c r="S106" s="195"/>
      <c r="T106" s="194"/>
      <c r="U106" s="195"/>
      <c r="V106" s="194"/>
      <c r="W106" s="195"/>
      <c r="X106" s="194"/>
      <c r="Y106" s="195"/>
      <c r="Z106" s="194"/>
      <c r="AA106" s="195"/>
      <c r="AB106" s="194"/>
      <c r="AC106" s="195"/>
      <c r="AD106" s="194"/>
      <c r="AE106" s="195"/>
      <c r="AF106" s="194"/>
      <c r="AG106" s="195"/>
      <c r="AH106" s="36">
        <v>10000</v>
      </c>
      <c r="AI106" s="36">
        <v>1000</v>
      </c>
      <c r="AJ106" s="38">
        <f>+AI106-AH106</f>
        <v>-9000</v>
      </c>
      <c r="AN106" s="198"/>
    </row>
    <row r="107" spans="1:40" x14ac:dyDescent="0.25">
      <c r="A107" s="2"/>
      <c r="B107" s="2"/>
      <c r="C107" s="2"/>
      <c r="D107" s="2"/>
      <c r="E107" s="2"/>
      <c r="F107" s="31"/>
      <c r="G107" s="31" t="s">
        <v>110</v>
      </c>
      <c r="H107" s="31"/>
      <c r="I107" s="31"/>
      <c r="J107" s="32">
        <f>ROUND(SUM(J99:J105),5)</f>
        <v>791.64</v>
      </c>
      <c r="K107" s="33"/>
      <c r="L107" s="32">
        <f>ROUND(SUM(L99:L105),5)</f>
        <v>791.64</v>
      </c>
      <c r="M107" s="33"/>
      <c r="N107" s="32">
        <f>ROUND(SUM(N99:N105),5)</f>
        <v>791.64</v>
      </c>
      <c r="O107" s="33"/>
      <c r="P107" s="32">
        <f>ROUND(SUM(P99:P105),5)</f>
        <v>791.64</v>
      </c>
      <c r="Q107" s="33"/>
      <c r="R107" s="32">
        <f>ROUND(SUM(R99:R105),5)</f>
        <v>791.65</v>
      </c>
      <c r="S107" s="33"/>
      <c r="T107" s="32">
        <f>ROUND(SUM(T99:T105),5)</f>
        <v>791.65</v>
      </c>
      <c r="U107" s="33"/>
      <c r="V107" s="32">
        <f>ROUND(SUM(V99:V105),5)</f>
        <v>791.65</v>
      </c>
      <c r="W107" s="33"/>
      <c r="X107" s="32">
        <f>ROUND(SUM(X99:X105),5)</f>
        <v>791.65</v>
      </c>
      <c r="Y107" s="33"/>
      <c r="Z107" s="32">
        <f>ROUND(SUM(Z99:Z105),5)</f>
        <v>791.65</v>
      </c>
      <c r="AA107" s="33"/>
      <c r="AB107" s="32">
        <f>ROUND(SUM(AB99:AB105),5)</f>
        <v>791.65</v>
      </c>
      <c r="AC107" s="33"/>
      <c r="AD107" s="32">
        <f>ROUND(SUM(AD99:AD105),5)</f>
        <v>791.65</v>
      </c>
      <c r="AE107" s="33"/>
      <c r="AF107" s="32">
        <f>ROUND(SUM(AF99:AF105),5)</f>
        <v>791.89</v>
      </c>
      <c r="AG107" s="33"/>
      <c r="AH107" s="32">
        <f>SUM(AH100:AH106)</f>
        <v>19500</v>
      </c>
      <c r="AI107" s="32">
        <f>SUM(AI100:AI106)</f>
        <v>19750</v>
      </c>
      <c r="AJ107" s="32">
        <f>SUM(AJ100:AJ106)</f>
        <v>250</v>
      </c>
      <c r="AN107" s="198"/>
    </row>
    <row r="108" spans="1:40" x14ac:dyDescent="0.25">
      <c r="A108" s="2"/>
      <c r="B108" s="2"/>
      <c r="C108" s="2"/>
      <c r="D108" s="2"/>
      <c r="E108" s="2"/>
      <c r="F108" s="26" t="s">
        <v>111</v>
      </c>
      <c r="G108" s="26"/>
      <c r="H108" s="26"/>
      <c r="I108" s="26"/>
      <c r="J108" s="9"/>
      <c r="K108" s="27"/>
      <c r="L108" s="9"/>
      <c r="M108" s="27"/>
      <c r="N108" s="9"/>
      <c r="O108" s="27"/>
      <c r="P108" s="9"/>
      <c r="Q108" s="27"/>
      <c r="R108" s="9"/>
      <c r="S108" s="27"/>
      <c r="T108" s="9"/>
      <c r="U108" s="27"/>
      <c r="V108" s="9"/>
      <c r="W108" s="27"/>
      <c r="X108" s="9"/>
      <c r="Y108" s="27"/>
      <c r="Z108" s="9"/>
      <c r="AA108" s="27"/>
      <c r="AB108" s="9"/>
      <c r="AC108" s="27"/>
      <c r="AD108" s="9"/>
      <c r="AE108" s="27"/>
      <c r="AF108" s="9"/>
      <c r="AG108" s="27"/>
      <c r="AH108" s="9"/>
      <c r="AI108" s="9"/>
      <c r="AJ108" s="30"/>
      <c r="AN108" s="198"/>
    </row>
    <row r="109" spans="1:40" x14ac:dyDescent="0.25">
      <c r="A109" s="2"/>
      <c r="B109" s="2"/>
      <c r="C109" s="2"/>
      <c r="D109" s="2"/>
      <c r="E109" s="2"/>
      <c r="F109" s="15"/>
      <c r="G109" s="15"/>
      <c r="H109" s="15" t="s">
        <v>112</v>
      </c>
      <c r="I109" s="15"/>
      <c r="J109" s="16">
        <v>833.33</v>
      </c>
      <c r="K109" s="17"/>
      <c r="L109" s="16">
        <v>833.33</v>
      </c>
      <c r="M109" s="17"/>
      <c r="N109" s="16">
        <v>833.33</v>
      </c>
      <c r="O109" s="17"/>
      <c r="P109" s="16">
        <v>833.33</v>
      </c>
      <c r="Q109" s="17"/>
      <c r="R109" s="16">
        <v>833.33</v>
      </c>
      <c r="S109" s="17"/>
      <c r="T109" s="16">
        <v>833.33</v>
      </c>
      <c r="U109" s="17"/>
      <c r="V109" s="16">
        <v>833.33</v>
      </c>
      <c r="W109" s="17"/>
      <c r="X109" s="16">
        <v>833.33</v>
      </c>
      <c r="Y109" s="17"/>
      <c r="Z109" s="16">
        <v>833.34</v>
      </c>
      <c r="AA109" s="17"/>
      <c r="AB109" s="16">
        <v>833.34</v>
      </c>
      <c r="AC109" s="17"/>
      <c r="AD109" s="16">
        <v>833.34</v>
      </c>
      <c r="AE109" s="17"/>
      <c r="AF109" s="16">
        <v>833.34</v>
      </c>
      <c r="AG109" s="17"/>
      <c r="AH109" s="16">
        <v>10000</v>
      </c>
      <c r="AI109" s="16">
        <v>12500</v>
      </c>
      <c r="AJ109" s="20">
        <f t="shared" ref="AJ109:AJ115" si="9">+AI109-AH109</f>
        <v>2500</v>
      </c>
      <c r="AL109" s="197"/>
      <c r="AN109" s="198"/>
    </row>
    <row r="110" spans="1:40" x14ac:dyDescent="0.25">
      <c r="A110" s="2"/>
      <c r="B110" s="2"/>
      <c r="C110" s="2"/>
      <c r="D110" s="2"/>
      <c r="E110" s="2"/>
      <c r="F110" s="15"/>
      <c r="G110" s="15"/>
      <c r="H110" s="15" t="s">
        <v>113</v>
      </c>
      <c r="I110" s="15"/>
      <c r="J110" s="16">
        <v>333.33</v>
      </c>
      <c r="K110" s="17"/>
      <c r="L110" s="16">
        <v>333.33</v>
      </c>
      <c r="M110" s="17"/>
      <c r="N110" s="16">
        <v>333.33</v>
      </c>
      <c r="O110" s="17"/>
      <c r="P110" s="16">
        <v>333.33</v>
      </c>
      <c r="Q110" s="17"/>
      <c r="R110" s="16">
        <v>333.33</v>
      </c>
      <c r="S110" s="17"/>
      <c r="T110" s="16">
        <v>333.33</v>
      </c>
      <c r="U110" s="17"/>
      <c r="V110" s="16">
        <v>333.33</v>
      </c>
      <c r="W110" s="17"/>
      <c r="X110" s="16">
        <v>333.33</v>
      </c>
      <c r="Y110" s="17"/>
      <c r="Z110" s="16">
        <v>333.33</v>
      </c>
      <c r="AA110" s="17"/>
      <c r="AB110" s="16">
        <v>333.33</v>
      </c>
      <c r="AC110" s="17"/>
      <c r="AD110" s="16">
        <v>333.33</v>
      </c>
      <c r="AE110" s="17"/>
      <c r="AF110" s="16">
        <v>333.37</v>
      </c>
      <c r="AG110" s="17"/>
      <c r="AH110" s="16">
        <v>4000</v>
      </c>
      <c r="AI110" s="16">
        <v>4000</v>
      </c>
      <c r="AJ110" s="20">
        <f t="shared" si="9"/>
        <v>0</v>
      </c>
      <c r="AN110" s="198"/>
    </row>
    <row r="111" spans="1:40" x14ac:dyDescent="0.25">
      <c r="A111" s="2"/>
      <c r="B111" s="2"/>
      <c r="C111" s="2"/>
      <c r="D111" s="2"/>
      <c r="E111" s="2"/>
      <c r="F111" s="15"/>
      <c r="G111" s="15"/>
      <c r="H111" s="15" t="s">
        <v>114</v>
      </c>
      <c r="I111" s="15"/>
      <c r="J111" s="16">
        <v>541.66</v>
      </c>
      <c r="K111" s="17"/>
      <c r="L111" s="16">
        <v>541.66</v>
      </c>
      <c r="M111" s="17"/>
      <c r="N111" s="16">
        <v>541.66</v>
      </c>
      <c r="O111" s="17"/>
      <c r="P111" s="16">
        <v>541.66</v>
      </c>
      <c r="Q111" s="17"/>
      <c r="R111" s="16">
        <v>541.66</v>
      </c>
      <c r="S111" s="17"/>
      <c r="T111" s="16">
        <v>541.66</v>
      </c>
      <c r="U111" s="17"/>
      <c r="V111" s="16">
        <v>541.66</v>
      </c>
      <c r="W111" s="17"/>
      <c r="X111" s="16">
        <v>541.66</v>
      </c>
      <c r="Y111" s="17"/>
      <c r="Z111" s="16">
        <v>541.66</v>
      </c>
      <c r="AA111" s="17"/>
      <c r="AB111" s="16">
        <v>541.66</v>
      </c>
      <c r="AC111" s="17"/>
      <c r="AD111" s="16">
        <v>541.66</v>
      </c>
      <c r="AE111" s="17"/>
      <c r="AF111" s="16">
        <v>541.74</v>
      </c>
      <c r="AG111" s="17"/>
      <c r="AH111" s="16">
        <v>6500</v>
      </c>
      <c r="AI111" s="16">
        <v>7500</v>
      </c>
      <c r="AJ111" s="20">
        <f t="shared" si="9"/>
        <v>1000</v>
      </c>
      <c r="AN111" s="198"/>
    </row>
    <row r="112" spans="1:40" x14ac:dyDescent="0.25">
      <c r="A112" s="2"/>
      <c r="B112" s="2"/>
      <c r="C112" s="2"/>
      <c r="D112" s="2"/>
      <c r="E112" s="2"/>
      <c r="F112" s="15"/>
      <c r="G112" s="15"/>
      <c r="H112" s="15" t="s">
        <v>115</v>
      </c>
      <c r="I112" s="15"/>
      <c r="J112" s="16">
        <v>41.66</v>
      </c>
      <c r="K112" s="17"/>
      <c r="L112" s="16">
        <v>41.66</v>
      </c>
      <c r="M112" s="17"/>
      <c r="N112" s="16">
        <v>41.66</v>
      </c>
      <c r="O112" s="17"/>
      <c r="P112" s="16">
        <v>41.66</v>
      </c>
      <c r="Q112" s="17"/>
      <c r="R112" s="16">
        <v>41.66</v>
      </c>
      <c r="S112" s="17"/>
      <c r="T112" s="16">
        <v>41.66</v>
      </c>
      <c r="U112" s="17"/>
      <c r="V112" s="16">
        <v>41.66</v>
      </c>
      <c r="W112" s="17"/>
      <c r="X112" s="16">
        <v>41.66</v>
      </c>
      <c r="Y112" s="17"/>
      <c r="Z112" s="16">
        <v>41.66</v>
      </c>
      <c r="AA112" s="17"/>
      <c r="AB112" s="16">
        <v>41.66</v>
      </c>
      <c r="AC112" s="17"/>
      <c r="AD112" s="16">
        <v>41.66</v>
      </c>
      <c r="AE112" s="17"/>
      <c r="AF112" s="16">
        <v>41.74</v>
      </c>
      <c r="AG112" s="17"/>
      <c r="AH112" s="16">
        <v>500</v>
      </c>
      <c r="AI112" s="16">
        <v>0</v>
      </c>
      <c r="AJ112" s="20">
        <f t="shared" si="9"/>
        <v>-500</v>
      </c>
      <c r="AN112" s="198"/>
    </row>
    <row r="113" spans="1:41" ht="15.75" thickBot="1" x14ac:dyDescent="0.3">
      <c r="A113" s="2"/>
      <c r="B113" s="2"/>
      <c r="C113" s="2"/>
      <c r="D113" s="2"/>
      <c r="E113" s="2"/>
      <c r="F113" s="35"/>
      <c r="G113" s="35"/>
      <c r="H113" s="35" t="s">
        <v>116</v>
      </c>
      <c r="I113" s="35"/>
      <c r="J113" s="36">
        <v>41.66</v>
      </c>
      <c r="K113" s="37"/>
      <c r="L113" s="36">
        <v>41.66</v>
      </c>
      <c r="M113" s="37"/>
      <c r="N113" s="36">
        <v>41.66</v>
      </c>
      <c r="O113" s="37"/>
      <c r="P113" s="36">
        <v>41.66</v>
      </c>
      <c r="Q113" s="37"/>
      <c r="R113" s="36">
        <v>41.66</v>
      </c>
      <c r="S113" s="37"/>
      <c r="T113" s="36">
        <v>41.66</v>
      </c>
      <c r="U113" s="37"/>
      <c r="V113" s="36">
        <v>41.66</v>
      </c>
      <c r="W113" s="37"/>
      <c r="X113" s="36">
        <v>41.66</v>
      </c>
      <c r="Y113" s="37"/>
      <c r="Z113" s="36">
        <v>41.66</v>
      </c>
      <c r="AA113" s="37"/>
      <c r="AB113" s="36">
        <v>41.66</v>
      </c>
      <c r="AC113" s="37"/>
      <c r="AD113" s="36">
        <v>41.66</v>
      </c>
      <c r="AE113" s="37"/>
      <c r="AF113" s="36">
        <v>41.74</v>
      </c>
      <c r="AG113" s="37"/>
      <c r="AH113" s="36">
        <v>1000</v>
      </c>
      <c r="AI113" s="36">
        <v>1000</v>
      </c>
      <c r="AJ113" s="38">
        <f t="shared" si="9"/>
        <v>0</v>
      </c>
      <c r="AN113" s="198"/>
    </row>
    <row r="114" spans="1:41" ht="15.75" thickBot="1" x14ac:dyDescent="0.3">
      <c r="A114" s="2"/>
      <c r="B114" s="2"/>
      <c r="C114" s="2"/>
      <c r="D114" s="2"/>
      <c r="E114" s="2"/>
      <c r="F114" s="39"/>
      <c r="G114" s="39" t="s">
        <v>117</v>
      </c>
      <c r="H114" s="39"/>
      <c r="I114" s="39"/>
      <c r="J114" s="40">
        <f>ROUND(SUM(J108:J113),5)</f>
        <v>1791.64</v>
      </c>
      <c r="K114" s="41"/>
      <c r="L114" s="40">
        <f>ROUND(SUM(L108:L113),5)</f>
        <v>1791.64</v>
      </c>
      <c r="M114" s="41"/>
      <c r="N114" s="40">
        <f>ROUND(SUM(N108:N113),5)</f>
        <v>1791.64</v>
      </c>
      <c r="O114" s="41"/>
      <c r="P114" s="40">
        <f>ROUND(SUM(P108:P113),5)</f>
        <v>1791.64</v>
      </c>
      <c r="Q114" s="41"/>
      <c r="R114" s="40">
        <f>ROUND(SUM(R108:R113),5)</f>
        <v>1791.64</v>
      </c>
      <c r="S114" s="41"/>
      <c r="T114" s="40">
        <f>ROUND(SUM(T108:T113),5)</f>
        <v>1791.64</v>
      </c>
      <c r="U114" s="41"/>
      <c r="V114" s="40">
        <f>ROUND(SUM(V108:V113),5)</f>
        <v>1791.64</v>
      </c>
      <c r="W114" s="41"/>
      <c r="X114" s="40">
        <f>ROUND(SUM(X108:X113),5)</f>
        <v>1791.64</v>
      </c>
      <c r="Y114" s="41"/>
      <c r="Z114" s="40">
        <f>ROUND(SUM(Z108:Z113),5)</f>
        <v>1791.65</v>
      </c>
      <c r="AA114" s="41"/>
      <c r="AB114" s="40">
        <f>ROUND(SUM(AB108:AB113),5)</f>
        <v>1791.65</v>
      </c>
      <c r="AC114" s="41"/>
      <c r="AD114" s="40">
        <f>ROUND(SUM(AD108:AD113),5)</f>
        <v>1791.65</v>
      </c>
      <c r="AE114" s="41"/>
      <c r="AF114" s="40">
        <f>ROUND(SUM(AF108:AF113),5)</f>
        <v>1791.93</v>
      </c>
      <c r="AG114" s="41"/>
      <c r="AH114" s="40">
        <f>SUM(AH109:AH113)</f>
        <v>22000</v>
      </c>
      <c r="AI114" s="40">
        <f>SUM(AI109:AI113)</f>
        <v>25000</v>
      </c>
      <c r="AJ114" s="42">
        <f t="shared" si="9"/>
        <v>3000</v>
      </c>
      <c r="AN114" s="198"/>
    </row>
    <row r="115" spans="1:41" x14ac:dyDescent="0.25">
      <c r="A115" s="2"/>
      <c r="B115" s="2"/>
      <c r="C115" s="2"/>
      <c r="D115" s="2"/>
      <c r="E115" s="2"/>
      <c r="F115" s="31" t="s">
        <v>118</v>
      </c>
      <c r="G115" s="31"/>
      <c r="H115" s="31"/>
      <c r="I115" s="31"/>
      <c r="J115" s="32">
        <f>ROUND(J82+J98+J107+J114,5)</f>
        <v>5602.17</v>
      </c>
      <c r="K115" s="33"/>
      <c r="L115" s="32">
        <f>ROUND(L82+L98+L107+L114,5)</f>
        <v>5602.17</v>
      </c>
      <c r="M115" s="33"/>
      <c r="N115" s="32">
        <f>ROUND(N82+N98+N107+N114,5)</f>
        <v>5602.17</v>
      </c>
      <c r="O115" s="33"/>
      <c r="P115" s="32">
        <f>ROUND(P82+P98+P107+P114,5)</f>
        <v>5602.17</v>
      </c>
      <c r="Q115" s="33"/>
      <c r="R115" s="32">
        <f>ROUND(R82+R98+R107+R114,5)</f>
        <v>5602.19</v>
      </c>
      <c r="S115" s="33"/>
      <c r="T115" s="32">
        <f>ROUND(T82+T98+T107+T114,5)</f>
        <v>5602.19</v>
      </c>
      <c r="U115" s="33"/>
      <c r="V115" s="32">
        <f>ROUND(V82+V98+V107+V114,5)</f>
        <v>5602.19</v>
      </c>
      <c r="W115" s="33"/>
      <c r="X115" s="32">
        <f>ROUND(X82+X98+X107+X114,5)</f>
        <v>5602.19</v>
      </c>
      <c r="Y115" s="33"/>
      <c r="Z115" s="32">
        <f>ROUND(Z82+Z98+Z107+Z114,5)</f>
        <v>5602.2</v>
      </c>
      <c r="AA115" s="33"/>
      <c r="AB115" s="32">
        <f>ROUND(AB82+AB98+AB107+AB114,5)</f>
        <v>5602.2</v>
      </c>
      <c r="AC115" s="33"/>
      <c r="AD115" s="32">
        <f>ROUND(AD82+AD98+AD107+AD114,5)</f>
        <v>5602.2</v>
      </c>
      <c r="AE115" s="33"/>
      <c r="AF115" s="32">
        <f>ROUND(AF82+AF98+AF107+AF114,5)</f>
        <v>5602.98</v>
      </c>
      <c r="AG115" s="33"/>
      <c r="AH115" s="32">
        <f>+AH98+AH107+AH114</f>
        <v>90250</v>
      </c>
      <c r="AI115" s="32">
        <f>+AI98+AI107+AI114</f>
        <v>87750</v>
      </c>
      <c r="AJ115" s="34">
        <f t="shared" si="9"/>
        <v>-2500</v>
      </c>
      <c r="AN115" s="198"/>
    </row>
    <row r="116" spans="1:41" x14ac:dyDescent="0.25">
      <c r="A116" s="2"/>
      <c r="B116" s="2"/>
      <c r="C116" s="2"/>
      <c r="D116" s="2"/>
      <c r="E116" s="2"/>
      <c r="F116" s="26" t="s">
        <v>119</v>
      </c>
      <c r="G116" s="26"/>
      <c r="H116" s="26"/>
      <c r="I116" s="26"/>
      <c r="J116" s="9"/>
      <c r="K116" s="27"/>
      <c r="L116" s="9"/>
      <c r="M116" s="27"/>
      <c r="N116" s="9"/>
      <c r="O116" s="27"/>
      <c r="P116" s="9"/>
      <c r="Q116" s="27"/>
      <c r="R116" s="9"/>
      <c r="S116" s="27"/>
      <c r="T116" s="9"/>
      <c r="U116" s="27"/>
      <c r="V116" s="9"/>
      <c r="W116" s="27"/>
      <c r="X116" s="9"/>
      <c r="Y116" s="27"/>
      <c r="Z116" s="9"/>
      <c r="AA116" s="27"/>
      <c r="AB116" s="9"/>
      <c r="AC116" s="27"/>
      <c r="AD116" s="9"/>
      <c r="AE116" s="27"/>
      <c r="AF116" s="9"/>
      <c r="AG116" s="27"/>
      <c r="AH116" s="9"/>
      <c r="AI116" s="9"/>
      <c r="AJ116" s="30"/>
      <c r="AN116" s="198"/>
    </row>
    <row r="117" spans="1:41" x14ac:dyDescent="0.25">
      <c r="A117" s="2"/>
      <c r="B117" s="2"/>
      <c r="C117" s="2"/>
      <c r="D117" s="2"/>
      <c r="E117" s="2"/>
      <c r="F117" s="15"/>
      <c r="G117" s="15" t="s">
        <v>120</v>
      </c>
      <c r="H117" s="15"/>
      <c r="I117" s="15"/>
      <c r="J117" s="16">
        <v>0</v>
      </c>
      <c r="K117" s="17"/>
      <c r="L117" s="16">
        <v>127.5</v>
      </c>
      <c r="M117" s="17"/>
      <c r="N117" s="16">
        <v>0</v>
      </c>
      <c r="O117" s="17"/>
      <c r="P117" s="16">
        <v>0</v>
      </c>
      <c r="Q117" s="17"/>
      <c r="R117" s="16">
        <v>0</v>
      </c>
      <c r="S117" s="17"/>
      <c r="T117" s="16">
        <v>0</v>
      </c>
      <c r="U117" s="17"/>
      <c r="V117" s="16">
        <v>0</v>
      </c>
      <c r="W117" s="17"/>
      <c r="X117" s="16">
        <v>0</v>
      </c>
      <c r="Y117" s="17"/>
      <c r="Z117" s="16">
        <v>0</v>
      </c>
      <c r="AA117" s="17"/>
      <c r="AB117" s="16">
        <v>2160</v>
      </c>
      <c r="AC117" s="17"/>
      <c r="AD117" s="16">
        <v>0</v>
      </c>
      <c r="AE117" s="17"/>
      <c r="AF117" s="16">
        <v>712.5</v>
      </c>
      <c r="AG117" s="17"/>
      <c r="AH117" s="16">
        <v>3000</v>
      </c>
      <c r="AI117" s="16">
        <v>8000</v>
      </c>
      <c r="AJ117" s="20">
        <f t="shared" ref="AJ117:AJ126" si="10">+AI117-AH117</f>
        <v>5000</v>
      </c>
      <c r="AL117" s="197"/>
      <c r="AN117" s="198"/>
    </row>
    <row r="118" spans="1:41" x14ac:dyDescent="0.25">
      <c r="A118" s="2"/>
      <c r="B118" s="2"/>
      <c r="C118" s="2"/>
      <c r="D118" s="2"/>
      <c r="E118" s="2"/>
      <c r="F118" s="15"/>
      <c r="G118" s="15" t="s">
        <v>121</v>
      </c>
      <c r="H118" s="15"/>
      <c r="I118" s="15"/>
      <c r="J118" s="16">
        <v>0</v>
      </c>
      <c r="K118" s="17"/>
      <c r="L118" s="16">
        <v>0</v>
      </c>
      <c r="M118" s="17"/>
      <c r="N118" s="16">
        <v>0</v>
      </c>
      <c r="O118" s="17"/>
      <c r="P118" s="16">
        <v>0</v>
      </c>
      <c r="Q118" s="17"/>
      <c r="R118" s="16">
        <v>0</v>
      </c>
      <c r="S118" s="17"/>
      <c r="T118" s="16">
        <v>0</v>
      </c>
      <c r="U118" s="17"/>
      <c r="V118" s="16">
        <v>0</v>
      </c>
      <c r="W118" s="17"/>
      <c r="X118" s="16">
        <v>0</v>
      </c>
      <c r="Y118" s="17"/>
      <c r="Z118" s="16">
        <v>0</v>
      </c>
      <c r="AA118" s="17"/>
      <c r="AB118" s="16">
        <v>0</v>
      </c>
      <c r="AC118" s="17"/>
      <c r="AD118" s="16">
        <v>0</v>
      </c>
      <c r="AE118" s="17"/>
      <c r="AF118" s="16">
        <v>2500</v>
      </c>
      <c r="AG118" s="17"/>
      <c r="AH118" s="16">
        <v>2500</v>
      </c>
      <c r="AI118" s="16">
        <v>2500</v>
      </c>
      <c r="AJ118" s="20">
        <f t="shared" si="10"/>
        <v>0</v>
      </c>
      <c r="AN118" s="198"/>
    </row>
    <row r="119" spans="1:41" x14ac:dyDescent="0.25">
      <c r="A119" s="2"/>
      <c r="B119" s="2"/>
      <c r="C119" s="2"/>
      <c r="D119" s="2"/>
      <c r="E119" s="2"/>
      <c r="F119" s="15"/>
      <c r="G119" s="15" t="s">
        <v>122</v>
      </c>
      <c r="H119" s="15"/>
      <c r="I119" s="15"/>
      <c r="J119" s="16">
        <v>0</v>
      </c>
      <c r="K119" s="17"/>
      <c r="L119" s="16">
        <v>0</v>
      </c>
      <c r="M119" s="17"/>
      <c r="N119" s="16">
        <v>0</v>
      </c>
      <c r="O119" s="17"/>
      <c r="P119" s="16">
        <v>0</v>
      </c>
      <c r="Q119" s="17"/>
      <c r="R119" s="16">
        <v>0</v>
      </c>
      <c r="S119" s="17"/>
      <c r="T119" s="16">
        <v>0</v>
      </c>
      <c r="U119" s="17"/>
      <c r="V119" s="16">
        <v>0</v>
      </c>
      <c r="W119" s="17"/>
      <c r="X119" s="16">
        <v>0</v>
      </c>
      <c r="Y119" s="17"/>
      <c r="Z119" s="16">
        <v>0</v>
      </c>
      <c r="AA119" s="17"/>
      <c r="AB119" s="16">
        <v>0</v>
      </c>
      <c r="AC119" s="17"/>
      <c r="AD119" s="16">
        <v>0</v>
      </c>
      <c r="AE119" s="17"/>
      <c r="AF119" s="16">
        <v>0</v>
      </c>
      <c r="AG119" s="17"/>
      <c r="AH119" s="16">
        <v>0</v>
      </c>
      <c r="AI119" s="16">
        <f>AH119</f>
        <v>0</v>
      </c>
      <c r="AJ119" s="20">
        <f t="shared" si="10"/>
        <v>0</v>
      </c>
      <c r="AN119" s="198"/>
    </row>
    <row r="120" spans="1:41" x14ac:dyDescent="0.25">
      <c r="A120" s="2"/>
      <c r="B120" s="2"/>
      <c r="C120" s="2"/>
      <c r="D120" s="2"/>
      <c r="E120" s="2"/>
      <c r="F120" s="15"/>
      <c r="G120" s="15" t="s">
        <v>123</v>
      </c>
      <c r="H120" s="15"/>
      <c r="I120" s="15"/>
      <c r="J120" s="16">
        <v>0</v>
      </c>
      <c r="K120" s="17"/>
      <c r="L120" s="16">
        <v>0</v>
      </c>
      <c r="M120" s="17"/>
      <c r="N120" s="16">
        <v>0</v>
      </c>
      <c r="O120" s="17"/>
      <c r="P120" s="16">
        <v>0</v>
      </c>
      <c r="Q120" s="17"/>
      <c r="R120" s="16">
        <v>0</v>
      </c>
      <c r="S120" s="17"/>
      <c r="T120" s="16">
        <v>0</v>
      </c>
      <c r="U120" s="17"/>
      <c r="V120" s="16">
        <v>0</v>
      </c>
      <c r="W120" s="17"/>
      <c r="X120" s="16">
        <v>0</v>
      </c>
      <c r="Y120" s="17"/>
      <c r="Z120" s="16">
        <v>0</v>
      </c>
      <c r="AA120" s="17"/>
      <c r="AB120" s="16">
        <v>0</v>
      </c>
      <c r="AC120" s="17"/>
      <c r="AD120" s="16">
        <v>0</v>
      </c>
      <c r="AE120" s="17"/>
      <c r="AF120" s="16">
        <v>0</v>
      </c>
      <c r="AG120" s="17"/>
      <c r="AH120" s="16">
        <v>0</v>
      </c>
      <c r="AI120" s="16">
        <f>AH120</f>
        <v>0</v>
      </c>
      <c r="AJ120" s="20">
        <f t="shared" si="10"/>
        <v>0</v>
      </c>
      <c r="AN120" s="198"/>
    </row>
    <row r="121" spans="1:41" x14ac:dyDescent="0.25">
      <c r="A121" s="2"/>
      <c r="B121" s="2"/>
      <c r="C121" s="2"/>
      <c r="D121" s="2"/>
      <c r="E121" s="2"/>
      <c r="F121" s="15"/>
      <c r="G121" s="15" t="s">
        <v>124</v>
      </c>
      <c r="H121" s="15"/>
      <c r="I121" s="15"/>
      <c r="J121" s="16">
        <v>0</v>
      </c>
      <c r="K121" s="17"/>
      <c r="L121" s="16">
        <v>0</v>
      </c>
      <c r="M121" s="17"/>
      <c r="N121" s="16">
        <v>0</v>
      </c>
      <c r="O121" s="17"/>
      <c r="P121" s="16">
        <v>0</v>
      </c>
      <c r="Q121" s="17"/>
      <c r="R121" s="16">
        <v>0</v>
      </c>
      <c r="S121" s="17"/>
      <c r="T121" s="16">
        <v>0</v>
      </c>
      <c r="U121" s="17"/>
      <c r="V121" s="16">
        <v>0</v>
      </c>
      <c r="W121" s="17"/>
      <c r="X121" s="16">
        <v>0</v>
      </c>
      <c r="Y121" s="17"/>
      <c r="Z121" s="16">
        <v>0</v>
      </c>
      <c r="AA121" s="17"/>
      <c r="AB121" s="16">
        <v>0</v>
      </c>
      <c r="AC121" s="17"/>
      <c r="AD121" s="16">
        <v>0</v>
      </c>
      <c r="AE121" s="17"/>
      <c r="AF121" s="16">
        <v>500</v>
      </c>
      <c r="AG121" s="17"/>
      <c r="AH121" s="16">
        <v>1000</v>
      </c>
      <c r="AI121" s="16">
        <v>4000</v>
      </c>
      <c r="AJ121" s="20">
        <f t="shared" si="10"/>
        <v>3000</v>
      </c>
      <c r="AL121" s="197"/>
      <c r="AN121" s="198"/>
    </row>
    <row r="122" spans="1:41" ht="15.75" thickBot="1" x14ac:dyDescent="0.3">
      <c r="A122" s="2"/>
      <c r="B122" s="2"/>
      <c r="C122" s="2"/>
      <c r="D122" s="2"/>
      <c r="E122" s="2"/>
      <c r="F122" s="35"/>
      <c r="G122" s="35" t="s">
        <v>125</v>
      </c>
      <c r="H122" s="35"/>
      <c r="I122" s="35"/>
      <c r="J122" s="36">
        <v>0</v>
      </c>
      <c r="K122" s="37"/>
      <c r="L122" s="36">
        <v>0</v>
      </c>
      <c r="M122" s="37"/>
      <c r="N122" s="36">
        <v>0</v>
      </c>
      <c r="O122" s="37"/>
      <c r="P122" s="36">
        <v>0</v>
      </c>
      <c r="Q122" s="37"/>
      <c r="R122" s="36">
        <v>0</v>
      </c>
      <c r="S122" s="37"/>
      <c r="T122" s="36">
        <v>0</v>
      </c>
      <c r="U122" s="37"/>
      <c r="V122" s="36">
        <v>0</v>
      </c>
      <c r="W122" s="37"/>
      <c r="X122" s="36">
        <v>0</v>
      </c>
      <c r="Y122" s="37"/>
      <c r="Z122" s="36">
        <v>0</v>
      </c>
      <c r="AA122" s="37"/>
      <c r="AB122" s="36">
        <v>4000</v>
      </c>
      <c r="AC122" s="37"/>
      <c r="AD122" s="36">
        <v>0</v>
      </c>
      <c r="AE122" s="37"/>
      <c r="AF122" s="36">
        <v>0</v>
      </c>
      <c r="AG122" s="37"/>
      <c r="AH122" s="36">
        <v>4000</v>
      </c>
      <c r="AI122" s="36">
        <f>AH122</f>
        <v>4000</v>
      </c>
      <c r="AJ122" s="38">
        <f t="shared" si="10"/>
        <v>0</v>
      </c>
    </row>
    <row r="123" spans="1:41" ht="15.75" thickBot="1" x14ac:dyDescent="0.3">
      <c r="A123" s="2"/>
      <c r="B123" s="2"/>
      <c r="C123" s="2"/>
      <c r="D123" s="2"/>
      <c r="E123" s="2"/>
      <c r="F123" s="39" t="s">
        <v>126</v>
      </c>
      <c r="G123" s="39"/>
      <c r="H123" s="39"/>
      <c r="I123" s="39"/>
      <c r="J123" s="40">
        <f>ROUND(SUM(J116:J122),5)</f>
        <v>0</v>
      </c>
      <c r="K123" s="41"/>
      <c r="L123" s="40">
        <f>ROUND(SUM(L116:L122),5)</f>
        <v>127.5</v>
      </c>
      <c r="M123" s="41"/>
      <c r="N123" s="40">
        <f>ROUND(SUM(N116:N122),5)</f>
        <v>0</v>
      </c>
      <c r="O123" s="41"/>
      <c r="P123" s="40">
        <f>ROUND(SUM(P116:P122),5)</f>
        <v>0</v>
      </c>
      <c r="Q123" s="41"/>
      <c r="R123" s="40">
        <f>ROUND(SUM(R116:R122),5)</f>
        <v>0</v>
      </c>
      <c r="S123" s="41"/>
      <c r="T123" s="40">
        <f>ROUND(SUM(T116:T122),5)</f>
        <v>0</v>
      </c>
      <c r="U123" s="41"/>
      <c r="V123" s="40">
        <f>ROUND(SUM(V116:V122),5)</f>
        <v>0</v>
      </c>
      <c r="W123" s="41"/>
      <c r="X123" s="40">
        <f>ROUND(SUM(X116:X122),5)</f>
        <v>0</v>
      </c>
      <c r="Y123" s="41"/>
      <c r="Z123" s="40">
        <f>ROUND(SUM(Z116:Z122),5)</f>
        <v>0</v>
      </c>
      <c r="AA123" s="41"/>
      <c r="AB123" s="40">
        <f>ROUND(SUM(AB116:AB122),5)</f>
        <v>6160</v>
      </c>
      <c r="AC123" s="41"/>
      <c r="AD123" s="40">
        <f>ROUND(SUM(AD116:AD122),5)</f>
        <v>0</v>
      </c>
      <c r="AE123" s="41"/>
      <c r="AF123" s="40">
        <f>ROUND(SUM(AF116:AF122),5)</f>
        <v>3712.5</v>
      </c>
      <c r="AG123" s="41"/>
      <c r="AH123" s="40">
        <f>SUM(AH117:AH122)</f>
        <v>10500</v>
      </c>
      <c r="AI123" s="40">
        <f>SUM(AI117:AI122)</f>
        <v>18500</v>
      </c>
      <c r="AJ123" s="42">
        <f t="shared" si="10"/>
        <v>8000</v>
      </c>
    </row>
    <row r="124" spans="1:41" ht="15.75" thickBot="1" x14ac:dyDescent="0.3">
      <c r="A124" s="2"/>
      <c r="B124" s="2"/>
      <c r="C124" s="2"/>
      <c r="D124" s="2"/>
      <c r="E124" s="2"/>
      <c r="F124" s="43" t="s">
        <v>127</v>
      </c>
      <c r="G124" s="43"/>
      <c r="H124" s="43"/>
      <c r="I124" s="43"/>
      <c r="J124" s="44">
        <v>0</v>
      </c>
      <c r="K124" s="45"/>
      <c r="L124" s="44">
        <v>0</v>
      </c>
      <c r="M124" s="45"/>
      <c r="N124" s="44">
        <v>0</v>
      </c>
      <c r="O124" s="45"/>
      <c r="P124" s="44">
        <v>0</v>
      </c>
      <c r="Q124" s="45"/>
      <c r="R124" s="44">
        <v>0</v>
      </c>
      <c r="S124" s="45"/>
      <c r="T124" s="44">
        <v>0</v>
      </c>
      <c r="U124" s="45"/>
      <c r="V124" s="44">
        <v>0</v>
      </c>
      <c r="W124" s="45"/>
      <c r="X124" s="44">
        <v>0</v>
      </c>
      <c r="Y124" s="45"/>
      <c r="Z124" s="44">
        <v>0</v>
      </c>
      <c r="AA124" s="45"/>
      <c r="AB124" s="44">
        <v>0</v>
      </c>
      <c r="AC124" s="45"/>
      <c r="AD124" s="44">
        <v>0</v>
      </c>
      <c r="AE124" s="45"/>
      <c r="AF124" s="44">
        <v>25000</v>
      </c>
      <c r="AG124" s="45"/>
      <c r="AH124" s="44">
        <v>25000</v>
      </c>
      <c r="AI124" s="44">
        <v>0</v>
      </c>
      <c r="AJ124" s="46">
        <f t="shared" si="10"/>
        <v>-25000</v>
      </c>
    </row>
    <row r="125" spans="1:41" ht="15.75" thickBot="1" x14ac:dyDescent="0.3">
      <c r="A125" s="2"/>
      <c r="B125" s="2"/>
      <c r="C125" s="2"/>
      <c r="D125" s="2"/>
      <c r="E125" s="2"/>
      <c r="F125" s="56" t="s">
        <v>128</v>
      </c>
      <c r="G125" s="56"/>
      <c r="H125" s="56"/>
      <c r="I125" s="56"/>
      <c r="J125" s="57">
        <f>ROUND(J26+J48+J52+J81+J115+SUM(J123:J124),5)</f>
        <v>44480.18</v>
      </c>
      <c r="K125" s="58"/>
      <c r="L125" s="57">
        <f>ROUND(L26+L48+L52+L81+L115+SUM(L123:L124),5)</f>
        <v>36115</v>
      </c>
      <c r="M125" s="58"/>
      <c r="N125" s="57">
        <f>ROUND(N26+N48+N52+N81+N115+SUM(N123:N124),5)</f>
        <v>28260.43</v>
      </c>
      <c r="O125" s="58"/>
      <c r="P125" s="57">
        <f>ROUND(P26+P48+P52+P81+P115+SUM(P123:P124),5)</f>
        <v>25306.560000000001</v>
      </c>
      <c r="Q125" s="58"/>
      <c r="R125" s="57">
        <f>ROUND(R26+R48+R52+R81+R115+SUM(R123:R124),5)</f>
        <v>23538.33</v>
      </c>
      <c r="S125" s="58"/>
      <c r="T125" s="57">
        <f>ROUND(T26+T48+T52+T81+T115+SUM(T123:T124),5)</f>
        <v>29250.11</v>
      </c>
      <c r="U125" s="58"/>
      <c r="V125" s="57">
        <f>ROUND(V26+V48+V52+V81+V115+SUM(V123:V124),5)</f>
        <v>34978.050000000003</v>
      </c>
      <c r="W125" s="58"/>
      <c r="X125" s="57">
        <f>ROUND(X26+X48+X52+X81+X115+SUM(X123:X124),5)</f>
        <v>31772.51</v>
      </c>
      <c r="Y125" s="58"/>
      <c r="Z125" s="57">
        <f>ROUND(Z26+Z48+Z52+Z81+Z115+SUM(Z123:Z124),5)</f>
        <v>39535.18</v>
      </c>
      <c r="AA125" s="58"/>
      <c r="AB125" s="57">
        <f>ROUND(AB26+AB48+AB52+AB81+AB115+SUM(AB123:AB124),5)</f>
        <v>35008.42</v>
      </c>
      <c r="AC125" s="58"/>
      <c r="AD125" s="57">
        <f>ROUND(AD26+AD48+AD52+AD81+AD115+SUM(AD123:AD124),5)</f>
        <v>28003.62</v>
      </c>
      <c r="AE125" s="58"/>
      <c r="AF125" s="57">
        <f>ROUND(AF26+AF48+AF52+AF81+AF115+SUM(AF123:AF124),5)</f>
        <v>103754.61</v>
      </c>
      <c r="AG125" s="58"/>
      <c r="AH125" s="57">
        <f>+AH124+AH123+AH115+AH81+AH52+AH48+AH41</f>
        <v>467180.37</v>
      </c>
      <c r="AI125" s="57">
        <f>+AI124+AI123+AI115+AI81+AI52+AI48+AI41</f>
        <v>513088.05</v>
      </c>
      <c r="AJ125" s="59">
        <f>+AI125-AH125</f>
        <v>45907.679999999993</v>
      </c>
      <c r="AO125" s="199"/>
    </row>
    <row r="126" spans="1:41" ht="15.75" thickTop="1" x14ac:dyDescent="0.25">
      <c r="A126" s="2"/>
      <c r="B126" s="2"/>
      <c r="C126" s="2"/>
      <c r="D126" s="2"/>
      <c r="E126" s="2"/>
      <c r="F126" s="31" t="s">
        <v>155</v>
      </c>
      <c r="G126" s="53"/>
      <c r="H126" s="54"/>
      <c r="I126" s="55"/>
      <c r="J126" s="32" t="e">
        <f>ROUND(J6+J24-#REF!,5)</f>
        <v>#REF!</v>
      </c>
      <c r="K126" s="33"/>
      <c r="L126" s="32" t="e">
        <f>ROUND(L6+L24-#REF!,5)</f>
        <v>#REF!</v>
      </c>
      <c r="M126" s="33"/>
      <c r="N126" s="32" t="e">
        <f>ROUND(N6+N24-#REF!,5)</f>
        <v>#REF!</v>
      </c>
      <c r="O126" s="33"/>
      <c r="P126" s="32" t="e">
        <f>ROUND(P6+P24-#REF!,5)</f>
        <v>#REF!</v>
      </c>
      <c r="Q126" s="33"/>
      <c r="R126" s="32" t="e">
        <f>ROUND(R6+R24-#REF!,5)</f>
        <v>#REF!</v>
      </c>
      <c r="S126" s="33"/>
      <c r="T126" s="32" t="e">
        <f>ROUND(T6+T24-#REF!,5)</f>
        <v>#REF!</v>
      </c>
      <c r="U126" s="33"/>
      <c r="V126" s="32" t="e">
        <f>ROUND(V6+V24-#REF!,5)</f>
        <v>#REF!</v>
      </c>
      <c r="W126" s="33"/>
      <c r="X126" s="32" t="e">
        <f>ROUND(X6+X24-#REF!,5)</f>
        <v>#REF!</v>
      </c>
      <c r="Y126" s="33"/>
      <c r="Z126" s="32" t="e">
        <f>ROUND(Z6+Z24-#REF!,5)</f>
        <v>#REF!</v>
      </c>
      <c r="AA126" s="33"/>
      <c r="AB126" s="32" t="e">
        <f>ROUND(AB6+AB24-#REF!,5)</f>
        <v>#REF!</v>
      </c>
      <c r="AC126" s="33"/>
      <c r="AD126" s="32" t="e">
        <f>ROUND(AD6+AD24-#REF!,5)</f>
        <v>#REF!</v>
      </c>
      <c r="AE126" s="33"/>
      <c r="AF126" s="32" t="e">
        <f>ROUND(AF6+AF24-#REF!,5)</f>
        <v>#REF!</v>
      </c>
      <c r="AG126" s="33"/>
      <c r="AH126" s="32">
        <f>+AH22-AH125</f>
        <v>12816.630000000005</v>
      </c>
      <c r="AI126" s="32">
        <f>+AI22-AI125</f>
        <v>708.95000000001164</v>
      </c>
      <c r="AJ126" s="34">
        <f t="shared" si="10"/>
        <v>-12107.679999999993</v>
      </c>
    </row>
    <row r="127" spans="1:41" x14ac:dyDescent="0.25">
      <c r="A127" s="2"/>
      <c r="B127" s="2"/>
      <c r="C127" s="2"/>
      <c r="D127" s="2"/>
      <c r="E127" s="2"/>
      <c r="F127" s="26"/>
      <c r="G127" s="26"/>
      <c r="H127" s="26"/>
      <c r="I127" s="26"/>
      <c r="J127" s="9"/>
      <c r="K127" s="27"/>
      <c r="L127" s="9"/>
      <c r="M127" s="27"/>
      <c r="N127" s="9"/>
      <c r="O127" s="27"/>
      <c r="P127" s="9"/>
      <c r="Q127" s="27"/>
      <c r="R127" s="9"/>
      <c r="S127" s="27"/>
      <c r="T127" s="9"/>
      <c r="U127" s="27"/>
      <c r="V127" s="9"/>
      <c r="W127" s="27"/>
      <c r="X127" s="9"/>
      <c r="Y127" s="27"/>
      <c r="Z127" s="9"/>
      <c r="AA127" s="27"/>
      <c r="AB127" s="9"/>
      <c r="AC127" s="27"/>
      <c r="AD127" s="9"/>
      <c r="AE127" s="27"/>
      <c r="AF127" s="9"/>
      <c r="AG127" s="27"/>
      <c r="AH127" s="9"/>
      <c r="AI127" s="9"/>
      <c r="AJ127" s="30"/>
    </row>
    <row r="128" spans="1:41" x14ac:dyDescent="0.25">
      <c r="A128" s="2"/>
      <c r="B128" s="2"/>
      <c r="C128" s="2"/>
      <c r="D128" s="2"/>
      <c r="E128" s="2"/>
      <c r="AI128" s="233"/>
      <c r="AL128" s="197"/>
    </row>
    <row r="129" spans="1:35" x14ac:dyDescent="0.25">
      <c r="A129" s="2"/>
      <c r="B129" s="2"/>
      <c r="C129" s="2"/>
      <c r="D129" s="2"/>
      <c r="E129" s="2"/>
      <c r="AI129" s="233"/>
    </row>
    <row r="130" spans="1:35" x14ac:dyDescent="0.25">
      <c r="A130" s="2"/>
      <c r="B130" s="2"/>
      <c r="C130" s="2"/>
      <c r="D130" s="2"/>
      <c r="E130" s="2"/>
      <c r="AI130" s="198"/>
    </row>
    <row r="131" spans="1:35" x14ac:dyDescent="0.25">
      <c r="A131" s="2"/>
      <c r="B131" s="2"/>
      <c r="C131" s="2"/>
      <c r="D131" s="2"/>
      <c r="E131" s="2"/>
    </row>
    <row r="132" spans="1:35" x14ac:dyDescent="0.25">
      <c r="A132" s="2"/>
      <c r="B132" s="2"/>
      <c r="C132" s="2"/>
      <c r="D132" s="2"/>
      <c r="E132" s="2"/>
    </row>
    <row r="133" spans="1:35" x14ac:dyDescent="0.25">
      <c r="A133" s="2"/>
      <c r="B133" s="2"/>
      <c r="C133" s="2"/>
      <c r="D133" s="2"/>
      <c r="E133" s="2"/>
    </row>
    <row r="134" spans="1:35" x14ac:dyDescent="0.25">
      <c r="A134" s="2"/>
      <c r="B134" s="2"/>
      <c r="C134" s="2"/>
      <c r="D134" s="2"/>
      <c r="E134" s="2"/>
    </row>
    <row r="135" spans="1:35" hidden="1" x14ac:dyDescent="0.25">
      <c r="A135" s="2"/>
      <c r="B135" s="2"/>
      <c r="C135" s="2"/>
      <c r="D135" s="2"/>
      <c r="E135" s="2"/>
    </row>
    <row r="136" spans="1:35" x14ac:dyDescent="0.25">
      <c r="A136" s="2" t="s">
        <v>163</v>
      </c>
      <c r="B136" s="2"/>
      <c r="C136" s="2"/>
      <c r="D136" s="2"/>
      <c r="E136" s="2"/>
    </row>
    <row r="137" spans="1:35" x14ac:dyDescent="0.25">
      <c r="A137" s="13"/>
      <c r="B137" s="13"/>
      <c r="C137" s="13"/>
      <c r="D137" s="13"/>
      <c r="E137" s="13"/>
    </row>
    <row r="138" spans="1:35" x14ac:dyDescent="0.25">
      <c r="A138" s="13"/>
      <c r="B138" s="13"/>
      <c r="C138" s="13"/>
      <c r="D138" s="13"/>
      <c r="E138" s="13"/>
    </row>
  </sheetData>
  <mergeCells count="1">
    <mergeCell ref="I1:A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282C-A345-48B9-BBEB-FBE48E478B7E}">
  <dimension ref="A1:G44"/>
  <sheetViews>
    <sheetView topLeftCell="A13" workbookViewId="0">
      <selection activeCell="M11" sqref="M11"/>
    </sheetView>
  </sheetViews>
  <sheetFormatPr defaultRowHeight="15" x14ac:dyDescent="0.25"/>
  <cols>
    <col min="1" max="1" width="24.85546875" customWidth="1"/>
    <col min="2" max="2" width="13.28515625" customWidth="1"/>
  </cols>
  <sheetData>
    <row r="1" spans="1:7" ht="20.25" x14ac:dyDescent="0.3">
      <c r="A1" s="488" t="s">
        <v>250</v>
      </c>
      <c r="B1" s="488"/>
      <c r="C1" s="488"/>
      <c r="D1" s="488"/>
      <c r="E1" s="488"/>
      <c r="F1" s="97"/>
      <c r="G1" s="97"/>
    </row>
    <row r="2" spans="1:7" ht="18" x14ac:dyDescent="0.25">
      <c r="A2" s="492" t="s">
        <v>254</v>
      </c>
      <c r="B2" s="492"/>
      <c r="C2" s="492"/>
      <c r="D2" s="492"/>
      <c r="E2" s="492"/>
      <c r="F2" s="190"/>
      <c r="G2" s="98"/>
    </row>
    <row r="3" spans="1:7" x14ac:dyDescent="0.25">
      <c r="A3" s="107"/>
      <c r="B3" s="149"/>
      <c r="C3" s="107"/>
      <c r="D3" s="107"/>
      <c r="E3" s="107"/>
      <c r="F3" s="107"/>
      <c r="G3" s="107"/>
    </row>
    <row r="4" spans="1:7" ht="39" x14ac:dyDescent="0.25">
      <c r="A4" s="423" t="s">
        <v>176</v>
      </c>
      <c r="B4" s="424"/>
      <c r="C4" s="424"/>
      <c r="D4" s="424"/>
      <c r="E4" s="425"/>
      <c r="F4" s="107"/>
      <c r="G4" s="108"/>
    </row>
    <row r="5" spans="1:7" x14ac:dyDescent="0.25">
      <c r="A5" s="426" t="s">
        <v>177</v>
      </c>
      <c r="B5" s="426"/>
      <c r="C5" s="426" t="s">
        <v>178</v>
      </c>
      <c r="D5" s="426" t="s">
        <v>179</v>
      </c>
      <c r="E5" s="426" t="s">
        <v>180</v>
      </c>
      <c r="F5" s="107"/>
      <c r="G5" s="104"/>
    </row>
    <row r="6" spans="1:7" ht="26.25" x14ac:dyDescent="0.25">
      <c r="A6" s="528" t="s">
        <v>181</v>
      </c>
      <c r="B6" s="528"/>
      <c r="C6" s="529">
        <v>40</v>
      </c>
      <c r="D6" s="530">
        <v>780</v>
      </c>
      <c r="E6" s="531">
        <f>D6*C6</f>
        <v>31200</v>
      </c>
      <c r="F6" s="493" t="s">
        <v>313</v>
      </c>
      <c r="G6" s="494"/>
    </row>
    <row r="7" spans="1:7" ht="39" x14ac:dyDescent="0.25">
      <c r="A7" s="528" t="s">
        <v>182</v>
      </c>
      <c r="B7" s="528"/>
      <c r="C7" s="529">
        <v>27.25</v>
      </c>
      <c r="D7" s="532">
        <v>2080</v>
      </c>
      <c r="E7" s="531">
        <f>+C7*D7</f>
        <v>56680</v>
      </c>
      <c r="F7" s="429" t="s">
        <v>314</v>
      </c>
      <c r="G7" s="107"/>
    </row>
    <row r="8" spans="1:7" ht="39" x14ac:dyDescent="0.25">
      <c r="A8" s="528" t="s">
        <v>183</v>
      </c>
      <c r="B8" s="528"/>
      <c r="C8" s="529">
        <v>17.5</v>
      </c>
      <c r="D8" s="532">
        <v>228.5</v>
      </c>
      <c r="E8" s="531">
        <v>4000</v>
      </c>
      <c r="F8" s="495" t="s">
        <v>315</v>
      </c>
      <c r="G8" s="494"/>
    </row>
    <row r="9" spans="1:7" ht="26.25" x14ac:dyDescent="0.25">
      <c r="A9" s="528" t="s">
        <v>184</v>
      </c>
      <c r="B9" s="528"/>
      <c r="C9" s="529">
        <v>32</v>
      </c>
      <c r="D9" s="533">
        <v>0</v>
      </c>
      <c r="E9" s="531">
        <f>D9*C9</f>
        <v>0</v>
      </c>
      <c r="F9" s="107" t="s">
        <v>316</v>
      </c>
      <c r="G9" s="108"/>
    </row>
    <row r="10" spans="1:7" ht="39" x14ac:dyDescent="0.25">
      <c r="A10" s="534" t="s">
        <v>248</v>
      </c>
      <c r="B10" s="534"/>
      <c r="C10" s="529">
        <v>33.97</v>
      </c>
      <c r="D10" s="530" t="s">
        <v>185</v>
      </c>
      <c r="E10" s="531">
        <f>+E22</f>
        <v>83056.649999999994</v>
      </c>
      <c r="F10" s="107" t="s">
        <v>317</v>
      </c>
      <c r="G10" s="108"/>
    </row>
    <row r="11" spans="1:7" ht="39" x14ac:dyDescent="0.25">
      <c r="A11" s="535" t="s">
        <v>195</v>
      </c>
      <c r="B11" s="534"/>
      <c r="C11" s="529">
        <v>19.48</v>
      </c>
      <c r="D11" s="530">
        <v>2080</v>
      </c>
      <c r="E11" s="531">
        <f>D11*C11</f>
        <v>40518.400000000001</v>
      </c>
      <c r="F11" s="429" t="s">
        <v>318</v>
      </c>
      <c r="G11" s="108"/>
    </row>
    <row r="12" spans="1:7" ht="26.25" x14ac:dyDescent="0.25">
      <c r="A12" s="528" t="s">
        <v>294</v>
      </c>
      <c r="B12" s="528"/>
      <c r="C12" s="529">
        <v>19</v>
      </c>
      <c r="D12" s="533">
        <v>1664</v>
      </c>
      <c r="E12" s="531">
        <f>D12*C12</f>
        <v>31616</v>
      </c>
      <c r="F12" s="107"/>
      <c r="G12" s="108"/>
    </row>
    <row r="13" spans="1:7" ht="26.25" x14ac:dyDescent="0.25">
      <c r="A13" s="432"/>
      <c r="B13" s="433"/>
      <c r="C13" s="433"/>
      <c r="D13" s="434" t="s">
        <v>245</v>
      </c>
      <c r="E13" s="435">
        <f>SUM(E6:E12)</f>
        <v>247071.05</v>
      </c>
      <c r="F13" s="107"/>
      <c r="G13" s="436"/>
    </row>
    <row r="14" spans="1:7" x14ac:dyDescent="0.25">
      <c r="A14" s="97"/>
      <c r="B14" s="97"/>
      <c r="C14" s="97"/>
      <c r="D14" s="97"/>
      <c r="E14" s="97"/>
      <c r="F14" s="97"/>
      <c r="G14" s="97"/>
    </row>
    <row r="15" spans="1:7" x14ac:dyDescent="0.25">
      <c r="A15" s="496" t="s">
        <v>249</v>
      </c>
      <c r="B15" s="497"/>
      <c r="C15" s="497"/>
      <c r="D15" s="497"/>
      <c r="E15" s="498"/>
      <c r="F15" s="97"/>
      <c r="G15" s="97"/>
    </row>
    <row r="16" spans="1:7" ht="26.25" x14ac:dyDescent="0.25">
      <c r="A16" s="437" t="s">
        <v>187</v>
      </c>
      <c r="B16" s="431"/>
      <c r="C16" s="431"/>
      <c r="D16" s="438" t="s">
        <v>188</v>
      </c>
      <c r="E16" s="439" t="s">
        <v>189</v>
      </c>
      <c r="F16" s="97"/>
      <c r="G16" s="97"/>
    </row>
    <row r="17" spans="1:7" x14ac:dyDescent="0.25">
      <c r="A17" s="440">
        <v>2080</v>
      </c>
      <c r="B17" s="441"/>
      <c r="C17" s="442"/>
      <c r="D17" s="443">
        <v>33.97</v>
      </c>
      <c r="E17" s="444">
        <f>+D17*A17</f>
        <v>70657.599999999991</v>
      </c>
      <c r="F17" s="97"/>
      <c r="G17" s="97"/>
    </row>
    <row r="18" spans="1:7" x14ac:dyDescent="0.25">
      <c r="A18" s="445"/>
      <c r="B18" s="431"/>
      <c r="C18" s="446"/>
      <c r="D18" s="447"/>
      <c r="E18" s="428"/>
      <c r="F18" s="97"/>
      <c r="G18" s="97"/>
    </row>
    <row r="19" spans="1:7" ht="26.25" x14ac:dyDescent="0.25">
      <c r="A19" s="107"/>
      <c r="B19" s="448"/>
      <c r="C19" s="448"/>
      <c r="D19" s="449" t="s">
        <v>244</v>
      </c>
      <c r="E19" s="450">
        <f>SUM(E17:E18)</f>
        <v>70657.599999999991</v>
      </c>
      <c r="F19" s="97"/>
      <c r="G19" s="97"/>
    </row>
    <row r="20" spans="1:7" ht="77.25" x14ac:dyDescent="0.25">
      <c r="A20" s="445" t="s">
        <v>193</v>
      </c>
      <c r="B20" s="427"/>
      <c r="C20" s="445" t="s">
        <v>243</v>
      </c>
      <c r="D20" s="437" t="s">
        <v>188</v>
      </c>
      <c r="E20" s="450"/>
      <c r="F20" s="97"/>
      <c r="G20" s="97"/>
    </row>
    <row r="21" spans="1:7" x14ac:dyDescent="0.25">
      <c r="A21" s="451"/>
      <c r="B21" s="113"/>
      <c r="C21" s="108">
        <v>365</v>
      </c>
      <c r="D21" s="452">
        <v>33.97</v>
      </c>
      <c r="E21" s="453">
        <f>+D21*C21</f>
        <v>12399.05</v>
      </c>
      <c r="F21" s="97"/>
      <c r="G21" s="97"/>
    </row>
    <row r="22" spans="1:7" x14ac:dyDescent="0.25">
      <c r="A22" s="454"/>
      <c r="B22" s="455"/>
      <c r="C22" s="455"/>
      <c r="D22" s="456" t="s">
        <v>242</v>
      </c>
      <c r="E22" s="457">
        <f>+E19+E21</f>
        <v>83056.649999999994</v>
      </c>
      <c r="F22" s="458"/>
      <c r="G22" s="458"/>
    </row>
    <row r="23" spans="1:7" x14ac:dyDescent="0.25">
      <c r="A23" s="97"/>
      <c r="B23" s="97"/>
      <c r="C23" s="97"/>
      <c r="D23" s="97"/>
      <c r="E23" s="97"/>
      <c r="F23" s="97"/>
      <c r="G23" s="97"/>
    </row>
    <row r="24" spans="1:7" x14ac:dyDescent="0.25">
      <c r="A24" s="499" t="s">
        <v>247</v>
      </c>
      <c r="B24" s="499"/>
      <c r="C24" s="499"/>
      <c r="D24" s="499"/>
      <c r="E24" s="459"/>
      <c r="F24" s="460"/>
      <c r="G24" s="97"/>
    </row>
    <row r="25" spans="1:7" ht="26.25" x14ac:dyDescent="0.25">
      <c r="A25" s="437" t="s">
        <v>246</v>
      </c>
      <c r="B25" s="437" t="s">
        <v>196</v>
      </c>
      <c r="C25" s="461">
        <v>0.3</v>
      </c>
      <c r="D25" s="437" t="s">
        <v>241</v>
      </c>
      <c r="E25" s="431"/>
      <c r="F25" s="462"/>
      <c r="G25" s="97"/>
    </row>
    <row r="26" spans="1:7" x14ac:dyDescent="0.25">
      <c r="A26" s="427" t="s">
        <v>197</v>
      </c>
      <c r="B26" s="463">
        <v>27.25</v>
      </c>
      <c r="C26" s="463">
        <f>+B26*0.3*80</f>
        <v>653.99999999999989</v>
      </c>
      <c r="D26" s="464">
        <f>+C26*26</f>
        <v>17003.999999999996</v>
      </c>
      <c r="E26" s="428"/>
      <c r="F26" s="465"/>
      <c r="G26" s="97"/>
    </row>
    <row r="27" spans="1:7" x14ac:dyDescent="0.25">
      <c r="A27" s="430" t="s">
        <v>248</v>
      </c>
      <c r="B27" s="463">
        <v>33.97</v>
      </c>
      <c r="C27" s="463">
        <f>+B27*0.3*80</f>
        <v>815.28</v>
      </c>
      <c r="D27" s="464">
        <f>+C27*26</f>
        <v>21197.279999999999</v>
      </c>
      <c r="E27" s="428"/>
      <c r="F27" s="465"/>
      <c r="G27" s="97"/>
    </row>
    <row r="28" spans="1:7" x14ac:dyDescent="0.25">
      <c r="A28" s="431" t="s">
        <v>195</v>
      </c>
      <c r="B28" s="463">
        <v>19.48</v>
      </c>
      <c r="C28" s="463">
        <f>+B28*0.3*80</f>
        <v>467.52000000000004</v>
      </c>
      <c r="D28" s="464">
        <f>+C28*26</f>
        <v>12155.52</v>
      </c>
      <c r="E28" s="428"/>
      <c r="F28" s="465"/>
      <c r="G28" s="97"/>
    </row>
    <row r="29" spans="1:7" x14ac:dyDescent="0.25">
      <c r="A29" s="466"/>
      <c r="B29" s="467"/>
      <c r="C29" s="468" t="s">
        <v>242</v>
      </c>
      <c r="D29" s="469">
        <f>+D28+D27+D26</f>
        <v>50356.800000000003</v>
      </c>
      <c r="E29" s="430"/>
      <c r="F29" s="107"/>
      <c r="G29" s="97"/>
    </row>
    <row r="30" spans="1:7" x14ac:dyDescent="0.25">
      <c r="A30" s="470"/>
      <c r="B30" s="448"/>
      <c r="C30" s="471"/>
      <c r="D30" s="472"/>
      <c r="E30" s="134"/>
      <c r="F30" s="436"/>
      <c r="G30" s="97"/>
    </row>
    <row r="31" spans="1:7" x14ac:dyDescent="0.25">
      <c r="A31" s="489" t="s">
        <v>186</v>
      </c>
      <c r="B31" s="490"/>
      <c r="C31" s="490"/>
      <c r="D31" s="490"/>
      <c r="E31" s="491"/>
      <c r="F31" s="97"/>
      <c r="G31" s="107"/>
    </row>
    <row r="32" spans="1:7" ht="26.25" x14ac:dyDescent="0.25">
      <c r="A32" s="473"/>
      <c r="B32" s="474" t="s">
        <v>190</v>
      </c>
      <c r="C32" s="437" t="s">
        <v>196</v>
      </c>
      <c r="D32" s="474"/>
      <c r="E32" s="474" t="s">
        <v>189</v>
      </c>
      <c r="F32" s="97"/>
      <c r="G32" s="113"/>
    </row>
    <row r="33" spans="1:7" x14ac:dyDescent="0.25">
      <c r="A33" s="473" t="s">
        <v>191</v>
      </c>
      <c r="B33" s="475">
        <v>20</v>
      </c>
      <c r="C33" s="476">
        <v>20.51</v>
      </c>
      <c r="D33" s="477"/>
      <c r="E33" s="478">
        <f>+C33*B33*26</f>
        <v>10665.2</v>
      </c>
      <c r="F33" s="97"/>
      <c r="G33" s="479"/>
    </row>
    <row r="34" spans="1:7" x14ac:dyDescent="0.25">
      <c r="A34" s="473" t="s">
        <v>192</v>
      </c>
      <c r="B34" s="475">
        <v>20</v>
      </c>
      <c r="C34" s="476">
        <v>18.46</v>
      </c>
      <c r="D34" s="477"/>
      <c r="E34" s="478">
        <f>+C34*B34*26</f>
        <v>9599.2000000000007</v>
      </c>
      <c r="F34" s="97"/>
      <c r="G34" s="479"/>
    </row>
    <row r="35" spans="1:7" x14ac:dyDescent="0.25">
      <c r="A35" s="480"/>
      <c r="B35" s="481"/>
      <c r="C35" s="481"/>
      <c r="D35" s="482" t="s">
        <v>242</v>
      </c>
      <c r="E35" s="483">
        <f>SUM(E33:E34)</f>
        <v>20264.400000000001</v>
      </c>
      <c r="F35" s="97"/>
      <c r="G35" s="97"/>
    </row>
    <row r="36" spans="1:7" x14ac:dyDescent="0.25">
      <c r="A36" s="484"/>
      <c r="B36" s="484"/>
      <c r="C36" s="484"/>
      <c r="D36" s="484"/>
      <c r="E36" s="485"/>
      <c r="F36" s="486"/>
      <c r="G36" s="97"/>
    </row>
    <row r="37" spans="1:7" x14ac:dyDescent="0.25">
      <c r="A37" s="484"/>
      <c r="B37" s="484"/>
      <c r="C37" s="484"/>
      <c r="D37" s="484"/>
      <c r="E37" s="484"/>
      <c r="F37" s="487"/>
      <c r="G37" s="97"/>
    </row>
    <row r="38" spans="1:7" x14ac:dyDescent="0.25">
      <c r="A38" s="470"/>
      <c r="B38" s="113"/>
      <c r="C38" s="113"/>
      <c r="D38" s="113"/>
      <c r="E38" s="113"/>
      <c r="F38" s="458"/>
      <c r="G38" s="97"/>
    </row>
    <row r="39" spans="1:7" x14ac:dyDescent="0.25">
      <c r="A39" s="113"/>
      <c r="B39" s="113"/>
      <c r="C39" s="113"/>
      <c r="D39" s="113"/>
      <c r="E39" s="470"/>
      <c r="F39" s="458"/>
      <c r="G39" s="97"/>
    </row>
    <row r="40" spans="1:7" x14ac:dyDescent="0.25">
      <c r="A40" s="97"/>
      <c r="B40" s="147"/>
      <c r="C40" s="97"/>
      <c r="D40" s="97"/>
      <c r="E40" s="97"/>
      <c r="F40" s="97"/>
      <c r="G40" s="97"/>
    </row>
    <row r="41" spans="1:7" x14ac:dyDescent="0.25">
      <c r="A41" s="149"/>
      <c r="B41" s="150"/>
      <c r="C41" s="150"/>
      <c r="D41" s="150"/>
      <c r="E41" s="149"/>
      <c r="F41" s="149"/>
      <c r="G41" s="97"/>
    </row>
    <row r="42" spans="1:7" x14ac:dyDescent="0.25">
      <c r="A42" s="438"/>
      <c r="B42" s="448"/>
      <c r="C42" s="448"/>
      <c r="D42" s="448"/>
      <c r="E42" s="448"/>
      <c r="F42" s="462"/>
      <c r="G42" s="97"/>
    </row>
    <row r="43" spans="1:7" x14ac:dyDescent="0.25">
      <c r="A43" s="97"/>
      <c r="B43" s="97"/>
      <c r="C43" s="97"/>
      <c r="D43" s="97"/>
      <c r="E43" s="436"/>
      <c r="F43" s="465"/>
      <c r="G43" s="97"/>
    </row>
    <row r="44" spans="1:7" x14ac:dyDescent="0.25">
      <c r="A44" s="438"/>
      <c r="B44" s="472"/>
      <c r="C44" s="472"/>
      <c r="D44" s="472"/>
      <c r="E44" s="436"/>
      <c r="F44" s="465"/>
      <c r="G44" s="97"/>
    </row>
  </sheetData>
  <mergeCells count="7">
    <mergeCell ref="A31:E31"/>
    <mergeCell ref="A1:E1"/>
    <mergeCell ref="A2:E2"/>
    <mergeCell ref="F6:G6"/>
    <mergeCell ref="F8:G8"/>
    <mergeCell ref="A15:E15"/>
    <mergeCell ref="A24:D2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7"/>
  <sheetViews>
    <sheetView workbookViewId="0">
      <selection activeCell="AF11" sqref="AF11"/>
    </sheetView>
  </sheetViews>
  <sheetFormatPr defaultRowHeight="15" x14ac:dyDescent="0.25"/>
  <cols>
    <col min="4" max="4" width="13.7109375" customWidth="1"/>
    <col min="5" max="27" width="0" hidden="1" customWidth="1"/>
    <col min="28" max="28" width="14.28515625" customWidth="1"/>
    <col min="29" max="29" width="12.28515625" customWidth="1"/>
    <col min="32" max="32" width="16.85546875" customWidth="1"/>
    <col min="33" max="33" width="30.42578125" customWidth="1"/>
    <col min="34" max="34" width="10.5703125" bestFit="1" customWidth="1"/>
  </cols>
  <sheetData>
    <row r="1" spans="1:34" ht="20.25" x14ac:dyDescent="0.3">
      <c r="B1" s="488" t="s">
        <v>175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</row>
    <row r="2" spans="1:34" ht="18" x14ac:dyDescent="0.25">
      <c r="A2" s="47"/>
      <c r="B2" s="50" t="s">
        <v>259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48"/>
      <c r="AF2" s="205"/>
    </row>
    <row r="3" spans="1:34" ht="12.6" customHeight="1" x14ac:dyDescent="0.25">
      <c r="A3" s="47"/>
      <c r="B3" s="47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48"/>
    </row>
    <row r="4" spans="1:34" s="373" customFormat="1" ht="16.149999999999999" customHeight="1" x14ac:dyDescent="0.25">
      <c r="A4" s="369"/>
      <c r="B4" s="369"/>
      <c r="C4" s="370"/>
      <c r="D4" s="370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2" t="s">
        <v>0</v>
      </c>
      <c r="AC4" s="372" t="s">
        <v>0</v>
      </c>
      <c r="AD4" s="91" t="s">
        <v>165</v>
      </c>
      <c r="AF4" s="374"/>
    </row>
    <row r="5" spans="1:34" s="373" customFormat="1" ht="16.149999999999999" customHeight="1" x14ac:dyDescent="0.25">
      <c r="A5" s="369"/>
      <c r="B5" s="369"/>
      <c r="C5" s="370"/>
      <c r="D5" s="370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5" t="s">
        <v>164</v>
      </c>
      <c r="AC5" s="375" t="s">
        <v>251</v>
      </c>
      <c r="AD5" s="91" t="s">
        <v>167</v>
      </c>
    </row>
    <row r="6" spans="1:34" s="373" customFormat="1" ht="16.149999999999999" customHeight="1" x14ac:dyDescent="0.25">
      <c r="A6" s="369" t="s">
        <v>174</v>
      </c>
      <c r="B6" s="369"/>
      <c r="C6" s="369"/>
      <c r="D6" s="369"/>
      <c r="E6" s="376"/>
      <c r="F6" s="377"/>
      <c r="G6" s="376"/>
      <c r="H6" s="376"/>
      <c r="I6" s="376" t="s">
        <v>170</v>
      </c>
      <c r="J6" s="376"/>
      <c r="K6" s="376"/>
      <c r="L6" s="377"/>
      <c r="M6" s="376"/>
      <c r="N6" s="376"/>
      <c r="O6" s="376" t="s">
        <v>170</v>
      </c>
      <c r="P6" s="376"/>
      <c r="Q6" s="376"/>
      <c r="R6" s="377"/>
      <c r="S6" s="376"/>
      <c r="T6" s="376"/>
      <c r="U6" s="376" t="s">
        <v>170</v>
      </c>
      <c r="V6" s="376"/>
      <c r="W6" s="376"/>
      <c r="X6" s="377"/>
      <c r="Y6" s="376"/>
      <c r="Z6" s="376"/>
      <c r="AA6" s="376" t="s">
        <v>170</v>
      </c>
      <c r="AB6" s="378"/>
      <c r="AC6" s="378"/>
      <c r="AD6" s="379"/>
    </row>
    <row r="7" spans="1:34" s="373" customFormat="1" ht="16.149999999999999" customHeight="1" x14ac:dyDescent="0.25">
      <c r="A7" s="380" t="s">
        <v>172</v>
      </c>
      <c r="B7" s="380"/>
      <c r="C7" s="380"/>
      <c r="D7" s="380"/>
      <c r="E7" s="380"/>
      <c r="F7" s="381">
        <v>304746.31</v>
      </c>
      <c r="G7" s="380"/>
      <c r="H7" s="380"/>
      <c r="I7" s="380"/>
      <c r="J7" s="380" t="s">
        <v>171</v>
      </c>
      <c r="K7" s="380"/>
      <c r="L7" s="381">
        <v>304746.31</v>
      </c>
      <c r="M7" s="380"/>
      <c r="N7" s="380"/>
      <c r="O7" s="380"/>
      <c r="P7" s="380" t="s">
        <v>171</v>
      </c>
      <c r="Q7" s="380"/>
      <c r="R7" s="381">
        <v>304746.31</v>
      </c>
      <c r="S7" s="380"/>
      <c r="T7" s="380"/>
      <c r="U7" s="380"/>
      <c r="V7" s="380" t="s">
        <v>171</v>
      </c>
      <c r="W7" s="380"/>
      <c r="X7" s="381">
        <v>304746.31</v>
      </c>
      <c r="Y7" s="380"/>
      <c r="Z7" s="380"/>
      <c r="AA7" s="380"/>
      <c r="AB7" s="381">
        <v>520048.22</v>
      </c>
      <c r="AC7" s="381">
        <f>681145.04-30000</f>
        <v>651145.04</v>
      </c>
      <c r="AD7" s="382">
        <f t="shared" ref="AD7" si="0">+AC7-AB7</f>
        <v>131096.82000000007</v>
      </c>
      <c r="AF7" s="383"/>
    </row>
    <row r="8" spans="1:34" s="373" customFormat="1" ht="16.149999999999999" customHeight="1" thickBot="1" x14ac:dyDescent="0.3">
      <c r="A8" s="384"/>
      <c r="B8" s="384"/>
      <c r="C8" s="384"/>
      <c r="D8" s="384"/>
      <c r="E8" s="384"/>
      <c r="F8" s="385">
        <v>520048.22</v>
      </c>
      <c r="G8" s="384"/>
      <c r="H8" s="384"/>
      <c r="I8" s="384"/>
      <c r="J8" s="384" t="s">
        <v>172</v>
      </c>
      <c r="K8" s="384"/>
      <c r="L8" s="385">
        <v>520048.22</v>
      </c>
      <c r="M8" s="384"/>
      <c r="N8" s="384"/>
      <c r="O8" s="384"/>
      <c r="P8" s="384" t="s">
        <v>172</v>
      </c>
      <c r="Q8" s="384"/>
      <c r="R8" s="385">
        <v>520048.22</v>
      </c>
      <c r="S8" s="384"/>
      <c r="T8" s="384"/>
      <c r="U8" s="384"/>
      <c r="V8" s="384" t="s">
        <v>172</v>
      </c>
      <c r="W8" s="384"/>
      <c r="X8" s="385">
        <v>520048.22</v>
      </c>
      <c r="Y8" s="384"/>
      <c r="Z8" s="384"/>
      <c r="AA8" s="384"/>
      <c r="AB8" s="384"/>
      <c r="AC8" s="384"/>
      <c r="AD8" s="386"/>
    </row>
    <row r="9" spans="1:34" s="373" customFormat="1" ht="16.149999999999999" customHeight="1" x14ac:dyDescent="0.25">
      <c r="A9" s="387" t="s">
        <v>129</v>
      </c>
      <c r="B9" s="387"/>
      <c r="C9" s="387"/>
      <c r="D9" s="387"/>
      <c r="E9" s="388"/>
      <c r="F9" s="389"/>
      <c r="G9" s="388"/>
      <c r="H9" s="389"/>
      <c r="I9" s="388"/>
      <c r="J9" s="389"/>
      <c r="K9" s="388"/>
      <c r="L9" s="389"/>
      <c r="M9" s="388"/>
      <c r="N9" s="389"/>
      <c r="O9" s="388"/>
      <c r="P9" s="389"/>
      <c r="Q9" s="388"/>
      <c r="R9" s="389"/>
      <c r="S9" s="388"/>
      <c r="T9" s="389"/>
      <c r="U9" s="388"/>
      <c r="V9" s="389"/>
      <c r="W9" s="388"/>
      <c r="X9" s="389"/>
      <c r="Y9" s="388"/>
      <c r="Z9" s="389"/>
      <c r="AA9" s="388"/>
      <c r="AB9" s="388"/>
      <c r="AC9" s="388"/>
      <c r="AD9" s="390"/>
      <c r="AF9" s="383"/>
    </row>
    <row r="10" spans="1:34" s="373" customFormat="1" ht="16.149999999999999" customHeight="1" x14ac:dyDescent="0.25">
      <c r="A10" s="369"/>
      <c r="B10" s="369" t="s">
        <v>166</v>
      </c>
      <c r="C10" s="369"/>
      <c r="D10" s="369"/>
      <c r="E10" s="391"/>
      <c r="F10" s="392"/>
      <c r="G10" s="391"/>
      <c r="H10" s="392"/>
      <c r="I10" s="391"/>
      <c r="J10" s="392"/>
      <c r="K10" s="391"/>
      <c r="L10" s="392"/>
      <c r="M10" s="391"/>
      <c r="N10" s="392"/>
      <c r="O10" s="391"/>
      <c r="P10" s="392"/>
      <c r="Q10" s="391"/>
      <c r="R10" s="392"/>
      <c r="S10" s="391"/>
      <c r="T10" s="392"/>
      <c r="U10" s="391"/>
      <c r="V10" s="392"/>
      <c r="W10" s="391"/>
      <c r="X10" s="392"/>
      <c r="Y10" s="391"/>
      <c r="Z10" s="392"/>
      <c r="AA10" s="391"/>
      <c r="AB10" s="391">
        <v>10000</v>
      </c>
      <c r="AC10" s="391">
        <v>10000</v>
      </c>
      <c r="AD10" s="393">
        <f t="shared" ref="AD10:AD22" si="1">+AC10-AB10</f>
        <v>0</v>
      </c>
      <c r="AF10" s="383"/>
      <c r="AG10" s="421"/>
    </row>
    <row r="11" spans="1:34" s="373" customFormat="1" ht="16.149999999999999" customHeight="1" x14ac:dyDescent="0.25">
      <c r="A11" s="369"/>
      <c r="B11" s="369" t="s">
        <v>130</v>
      </c>
      <c r="C11" s="369"/>
      <c r="D11" s="369"/>
      <c r="E11" s="391">
        <v>0</v>
      </c>
      <c r="F11" s="392"/>
      <c r="G11" s="391">
        <v>0</v>
      </c>
      <c r="H11" s="392"/>
      <c r="I11" s="391">
        <v>0</v>
      </c>
      <c r="J11" s="392"/>
      <c r="K11" s="391">
        <v>0</v>
      </c>
      <c r="L11" s="392"/>
      <c r="M11" s="391">
        <v>0</v>
      </c>
      <c r="N11" s="392"/>
      <c r="O11" s="391">
        <v>0</v>
      </c>
      <c r="P11" s="392"/>
      <c r="Q11" s="391">
        <v>0</v>
      </c>
      <c r="R11" s="392"/>
      <c r="S11" s="391">
        <v>0</v>
      </c>
      <c r="T11" s="392"/>
      <c r="U11" s="391">
        <v>0</v>
      </c>
      <c r="V11" s="392"/>
      <c r="W11" s="391">
        <v>0</v>
      </c>
      <c r="X11" s="392"/>
      <c r="Y11" s="391">
        <v>0</v>
      </c>
      <c r="Z11" s="392"/>
      <c r="AA11" s="391">
        <v>10000</v>
      </c>
      <c r="AB11" s="391">
        <v>0</v>
      </c>
      <c r="AC11" s="391">
        <v>0</v>
      </c>
      <c r="AD11" s="393">
        <f t="shared" si="1"/>
        <v>0</v>
      </c>
      <c r="AF11" s="383"/>
      <c r="AG11" s="421"/>
    </row>
    <row r="12" spans="1:34" s="373" customFormat="1" ht="16.149999999999999" customHeight="1" x14ac:dyDescent="0.25">
      <c r="A12" s="369"/>
      <c r="B12" s="369" t="s">
        <v>131</v>
      </c>
      <c r="C12" s="369"/>
      <c r="D12" s="369"/>
      <c r="E12" s="391">
        <v>0</v>
      </c>
      <c r="F12" s="392"/>
      <c r="G12" s="391">
        <v>0</v>
      </c>
      <c r="H12" s="392"/>
      <c r="I12" s="391">
        <v>0</v>
      </c>
      <c r="J12" s="392"/>
      <c r="K12" s="391">
        <v>0</v>
      </c>
      <c r="L12" s="392"/>
      <c r="M12" s="391">
        <v>0</v>
      </c>
      <c r="N12" s="392"/>
      <c r="O12" s="391">
        <v>0</v>
      </c>
      <c r="P12" s="392"/>
      <c r="Q12" s="391">
        <v>0</v>
      </c>
      <c r="R12" s="392"/>
      <c r="S12" s="391">
        <v>0</v>
      </c>
      <c r="T12" s="392"/>
      <c r="U12" s="391">
        <v>0</v>
      </c>
      <c r="V12" s="392"/>
      <c r="W12" s="391">
        <v>0</v>
      </c>
      <c r="X12" s="392"/>
      <c r="Y12" s="391">
        <v>0</v>
      </c>
      <c r="Z12" s="392"/>
      <c r="AA12" s="391">
        <v>0</v>
      </c>
      <c r="AB12" s="391">
        <f t="shared" ref="AB12:AC14" si="2">AA12</f>
        <v>0</v>
      </c>
      <c r="AC12" s="391">
        <f t="shared" si="2"/>
        <v>0</v>
      </c>
      <c r="AD12" s="393">
        <f t="shared" si="1"/>
        <v>0</v>
      </c>
      <c r="AF12" s="383"/>
      <c r="AG12" s="421"/>
    </row>
    <row r="13" spans="1:34" s="373" customFormat="1" ht="16.149999999999999" customHeight="1" x14ac:dyDescent="0.25">
      <c r="A13" s="369"/>
      <c r="B13" s="369" t="s">
        <v>132</v>
      </c>
      <c r="C13" s="369"/>
      <c r="D13" s="369"/>
      <c r="E13" s="391">
        <v>0</v>
      </c>
      <c r="F13" s="392"/>
      <c r="G13" s="391">
        <v>0</v>
      </c>
      <c r="H13" s="392"/>
      <c r="I13" s="391">
        <v>0</v>
      </c>
      <c r="J13" s="392"/>
      <c r="K13" s="391">
        <v>0</v>
      </c>
      <c r="L13" s="392"/>
      <c r="M13" s="391">
        <v>0</v>
      </c>
      <c r="N13" s="392"/>
      <c r="O13" s="391">
        <v>0</v>
      </c>
      <c r="P13" s="392"/>
      <c r="Q13" s="391">
        <v>0</v>
      </c>
      <c r="R13" s="392"/>
      <c r="S13" s="391">
        <v>0</v>
      </c>
      <c r="T13" s="392"/>
      <c r="U13" s="391">
        <v>0</v>
      </c>
      <c r="V13" s="392"/>
      <c r="W13" s="391">
        <v>0</v>
      </c>
      <c r="X13" s="392"/>
      <c r="Y13" s="391">
        <v>0</v>
      </c>
      <c r="Z13" s="392"/>
      <c r="AA13" s="391">
        <v>0</v>
      </c>
      <c r="AB13" s="391">
        <f t="shared" si="2"/>
        <v>0</v>
      </c>
      <c r="AC13" s="391">
        <f t="shared" si="2"/>
        <v>0</v>
      </c>
      <c r="AD13" s="393">
        <f t="shared" si="1"/>
        <v>0</v>
      </c>
      <c r="AF13" s="383"/>
      <c r="AG13" s="421"/>
    </row>
    <row r="14" spans="1:34" s="373" customFormat="1" ht="16.149999999999999" customHeight="1" x14ac:dyDescent="0.25">
      <c r="A14" s="369"/>
      <c r="B14" s="369" t="s">
        <v>133</v>
      </c>
      <c r="C14" s="369"/>
      <c r="D14" s="369"/>
      <c r="E14" s="391">
        <v>0</v>
      </c>
      <c r="F14" s="392"/>
      <c r="G14" s="391">
        <v>0</v>
      </c>
      <c r="H14" s="392"/>
      <c r="I14" s="391">
        <v>0</v>
      </c>
      <c r="J14" s="392"/>
      <c r="K14" s="391">
        <v>0</v>
      </c>
      <c r="L14" s="392"/>
      <c r="M14" s="391">
        <v>0</v>
      </c>
      <c r="N14" s="392"/>
      <c r="O14" s="391">
        <v>0</v>
      </c>
      <c r="P14" s="392"/>
      <c r="Q14" s="391">
        <v>0</v>
      </c>
      <c r="R14" s="392"/>
      <c r="S14" s="391">
        <v>0</v>
      </c>
      <c r="T14" s="392"/>
      <c r="U14" s="391">
        <v>0</v>
      </c>
      <c r="V14" s="392"/>
      <c r="W14" s="391">
        <v>0</v>
      </c>
      <c r="X14" s="392"/>
      <c r="Y14" s="391">
        <v>0</v>
      </c>
      <c r="Z14" s="392"/>
      <c r="AA14" s="391">
        <v>0</v>
      </c>
      <c r="AB14" s="391">
        <f t="shared" si="2"/>
        <v>0</v>
      </c>
      <c r="AC14" s="391">
        <f t="shared" si="2"/>
        <v>0</v>
      </c>
      <c r="AD14" s="393">
        <f t="shared" si="1"/>
        <v>0</v>
      </c>
      <c r="AF14" s="383"/>
      <c r="AG14" s="421"/>
      <c r="AH14" s="394"/>
    </row>
    <row r="15" spans="1:34" s="373" customFormat="1" ht="16.149999999999999" customHeight="1" x14ac:dyDescent="0.25">
      <c r="A15" s="369"/>
      <c r="B15" s="369" t="s">
        <v>134</v>
      </c>
      <c r="C15" s="369"/>
      <c r="D15" s="369"/>
      <c r="E15" s="391">
        <v>0</v>
      </c>
      <c r="F15" s="392"/>
      <c r="G15" s="391">
        <v>0</v>
      </c>
      <c r="H15" s="392"/>
      <c r="I15" s="391">
        <v>0</v>
      </c>
      <c r="J15" s="392"/>
      <c r="K15" s="391">
        <v>0</v>
      </c>
      <c r="L15" s="392"/>
      <c r="M15" s="391">
        <v>0</v>
      </c>
      <c r="N15" s="392"/>
      <c r="O15" s="391">
        <v>0</v>
      </c>
      <c r="P15" s="392"/>
      <c r="Q15" s="391">
        <v>0</v>
      </c>
      <c r="R15" s="392"/>
      <c r="S15" s="391">
        <v>0</v>
      </c>
      <c r="T15" s="392"/>
      <c r="U15" s="391">
        <v>0</v>
      </c>
      <c r="V15" s="392"/>
      <c r="W15" s="391">
        <v>0</v>
      </c>
      <c r="X15" s="392"/>
      <c r="Y15" s="391">
        <v>0</v>
      </c>
      <c r="Z15" s="392"/>
      <c r="AA15" s="391">
        <v>0</v>
      </c>
      <c r="AB15" s="391">
        <v>12000</v>
      </c>
      <c r="AC15" s="391">
        <v>5000</v>
      </c>
      <c r="AD15" s="393">
        <f t="shared" si="1"/>
        <v>-7000</v>
      </c>
      <c r="AH15" s="395"/>
    </row>
    <row r="16" spans="1:34" s="373" customFormat="1" ht="16.149999999999999" customHeight="1" x14ac:dyDescent="0.25">
      <c r="A16" s="369"/>
      <c r="B16" s="369" t="s">
        <v>169</v>
      </c>
      <c r="C16" s="369"/>
      <c r="D16" s="369"/>
      <c r="E16" s="391"/>
      <c r="F16" s="392"/>
      <c r="G16" s="391"/>
      <c r="H16" s="392"/>
      <c r="I16" s="391"/>
      <c r="J16" s="392"/>
      <c r="K16" s="391"/>
      <c r="L16" s="392"/>
      <c r="M16" s="391"/>
      <c r="N16" s="392"/>
      <c r="O16" s="391"/>
      <c r="P16" s="392"/>
      <c r="Q16" s="391"/>
      <c r="R16" s="392"/>
      <c r="S16" s="391"/>
      <c r="T16" s="392"/>
      <c r="U16" s="391"/>
      <c r="V16" s="392"/>
      <c r="W16" s="391"/>
      <c r="X16" s="392"/>
      <c r="Y16" s="391"/>
      <c r="Z16" s="392"/>
      <c r="AA16" s="391"/>
      <c r="AB16" s="391">
        <v>10000</v>
      </c>
      <c r="AC16" s="391">
        <v>10000</v>
      </c>
      <c r="AD16" s="393">
        <f t="shared" si="1"/>
        <v>0</v>
      </c>
    </row>
    <row r="17" spans="1:34" s="373" customFormat="1" ht="16.149999999999999" customHeight="1" x14ac:dyDescent="0.25">
      <c r="A17" s="369"/>
      <c r="B17" s="369" t="s">
        <v>261</v>
      </c>
      <c r="C17" s="369"/>
      <c r="D17" s="369"/>
      <c r="E17" s="391"/>
      <c r="F17" s="392"/>
      <c r="G17" s="391"/>
      <c r="H17" s="392"/>
      <c r="I17" s="391"/>
      <c r="J17" s="392"/>
      <c r="K17" s="391"/>
      <c r="L17" s="392"/>
      <c r="M17" s="391"/>
      <c r="N17" s="392"/>
      <c r="O17" s="391"/>
      <c r="P17" s="392"/>
      <c r="Q17" s="391"/>
      <c r="R17" s="392"/>
      <c r="S17" s="391"/>
      <c r="T17" s="392"/>
      <c r="U17" s="391"/>
      <c r="V17" s="392"/>
      <c r="W17" s="391"/>
      <c r="X17" s="392"/>
      <c r="Y17" s="391"/>
      <c r="Z17" s="392"/>
      <c r="AA17" s="391"/>
      <c r="AB17" s="391">
        <v>100000</v>
      </c>
      <c r="AC17" s="391">
        <v>0</v>
      </c>
      <c r="AD17" s="393">
        <f t="shared" si="1"/>
        <v>-100000</v>
      </c>
      <c r="AH17" s="395"/>
    </row>
    <row r="18" spans="1:34" s="373" customFormat="1" ht="16.149999999999999" customHeight="1" x14ac:dyDescent="0.25">
      <c r="A18" s="369" t="s">
        <v>256</v>
      </c>
      <c r="B18" s="369" t="s">
        <v>262</v>
      </c>
      <c r="C18" s="369"/>
      <c r="D18" s="369"/>
      <c r="E18" s="391"/>
      <c r="F18" s="392"/>
      <c r="G18" s="391"/>
      <c r="H18" s="392"/>
      <c r="I18" s="391"/>
      <c r="J18" s="392"/>
      <c r="K18" s="391"/>
      <c r="L18" s="392"/>
      <c r="M18" s="391"/>
      <c r="N18" s="392"/>
      <c r="O18" s="391"/>
      <c r="P18" s="392"/>
      <c r="Q18" s="391"/>
      <c r="R18" s="392"/>
      <c r="S18" s="391"/>
      <c r="T18" s="392"/>
      <c r="U18" s="391"/>
      <c r="V18" s="392"/>
      <c r="W18" s="391"/>
      <c r="X18" s="392"/>
      <c r="Y18" s="391"/>
      <c r="Z18" s="392"/>
      <c r="AA18" s="391"/>
      <c r="AB18" s="391">
        <v>0</v>
      </c>
      <c r="AC18" s="391">
        <v>20000</v>
      </c>
      <c r="AD18" s="393">
        <f t="shared" si="1"/>
        <v>20000</v>
      </c>
    </row>
    <row r="19" spans="1:34" s="373" customFormat="1" ht="16.149999999999999" customHeight="1" x14ac:dyDescent="0.25">
      <c r="A19" s="369" t="s">
        <v>256</v>
      </c>
      <c r="B19" s="369" t="s">
        <v>263</v>
      </c>
      <c r="C19" s="369"/>
      <c r="D19" s="369"/>
      <c r="E19" s="391"/>
      <c r="F19" s="392"/>
      <c r="G19" s="391"/>
      <c r="H19" s="392"/>
      <c r="I19" s="391"/>
      <c r="J19" s="392"/>
      <c r="K19" s="391"/>
      <c r="L19" s="392"/>
      <c r="M19" s="391"/>
      <c r="N19" s="392"/>
      <c r="O19" s="391"/>
      <c r="P19" s="392"/>
      <c r="Q19" s="391"/>
      <c r="R19" s="392"/>
      <c r="S19" s="391"/>
      <c r="T19" s="392"/>
      <c r="U19" s="391"/>
      <c r="V19" s="392"/>
      <c r="W19" s="391"/>
      <c r="X19" s="392"/>
      <c r="Y19" s="391"/>
      <c r="Z19" s="392"/>
      <c r="AA19" s="391"/>
      <c r="AB19" s="391">
        <v>0</v>
      </c>
      <c r="AC19" s="391">
        <v>85000</v>
      </c>
      <c r="AD19" s="393">
        <f t="shared" si="1"/>
        <v>85000</v>
      </c>
    </row>
    <row r="20" spans="1:34" s="373" customFormat="1" ht="16.149999999999999" customHeight="1" x14ac:dyDescent="0.25">
      <c r="A20" s="369"/>
      <c r="B20" s="369" t="s">
        <v>135</v>
      </c>
      <c r="C20" s="369"/>
      <c r="D20" s="369"/>
      <c r="E20" s="391">
        <v>0</v>
      </c>
      <c r="F20" s="392"/>
      <c r="G20" s="391">
        <v>0</v>
      </c>
      <c r="H20" s="392"/>
      <c r="I20" s="391">
        <v>0</v>
      </c>
      <c r="J20" s="392"/>
      <c r="K20" s="391">
        <v>0</v>
      </c>
      <c r="L20" s="392"/>
      <c r="M20" s="391">
        <v>0</v>
      </c>
      <c r="N20" s="392"/>
      <c r="O20" s="391">
        <v>0</v>
      </c>
      <c r="P20" s="392"/>
      <c r="Q20" s="391">
        <v>466.91</v>
      </c>
      <c r="R20" s="392"/>
      <c r="S20" s="391">
        <v>0</v>
      </c>
      <c r="T20" s="392"/>
      <c r="U20" s="391">
        <v>0</v>
      </c>
      <c r="V20" s="392"/>
      <c r="W20" s="391">
        <v>0</v>
      </c>
      <c r="X20" s="392"/>
      <c r="Y20" s="391">
        <v>0</v>
      </c>
      <c r="Z20" s="392"/>
      <c r="AA20" s="391">
        <v>7033.09</v>
      </c>
      <c r="AB20" s="391">
        <v>7500</v>
      </c>
      <c r="AC20" s="391">
        <v>0</v>
      </c>
      <c r="AD20" s="393">
        <f t="shared" si="1"/>
        <v>-7500</v>
      </c>
    </row>
    <row r="21" spans="1:34" s="373" customFormat="1" ht="16.149999999999999" customHeight="1" thickBot="1" x14ac:dyDescent="0.3">
      <c r="A21" s="396"/>
      <c r="B21" s="396" t="s">
        <v>136</v>
      </c>
      <c r="C21" s="396"/>
      <c r="D21" s="396"/>
      <c r="E21" s="397">
        <v>0</v>
      </c>
      <c r="F21" s="398"/>
      <c r="G21" s="397">
        <v>0</v>
      </c>
      <c r="H21" s="398"/>
      <c r="I21" s="397">
        <v>0</v>
      </c>
      <c r="J21" s="398"/>
      <c r="K21" s="397">
        <v>0</v>
      </c>
      <c r="L21" s="398"/>
      <c r="M21" s="397">
        <v>0</v>
      </c>
      <c r="N21" s="398"/>
      <c r="O21" s="397">
        <v>0</v>
      </c>
      <c r="P21" s="398"/>
      <c r="Q21" s="397">
        <v>0</v>
      </c>
      <c r="R21" s="398"/>
      <c r="S21" s="397">
        <v>0</v>
      </c>
      <c r="T21" s="398"/>
      <c r="U21" s="397">
        <v>0</v>
      </c>
      <c r="V21" s="398"/>
      <c r="W21" s="397">
        <v>0</v>
      </c>
      <c r="X21" s="398"/>
      <c r="Y21" s="397">
        <v>0</v>
      </c>
      <c r="Z21" s="398"/>
      <c r="AA21" s="397">
        <v>0</v>
      </c>
      <c r="AB21" s="397">
        <f>AA21</f>
        <v>0</v>
      </c>
      <c r="AC21" s="397">
        <f>AB21</f>
        <v>0</v>
      </c>
      <c r="AD21" s="399">
        <f t="shared" si="1"/>
        <v>0</v>
      </c>
    </row>
    <row r="22" spans="1:34" s="373" customFormat="1" ht="16.149999999999999" customHeight="1" x14ac:dyDescent="0.25">
      <c r="A22" s="400" t="s">
        <v>137</v>
      </c>
      <c r="B22" s="400"/>
      <c r="C22" s="400"/>
      <c r="D22" s="400"/>
      <c r="E22" s="401">
        <f>ROUND(SUM(E9:E21),5)</f>
        <v>0</v>
      </c>
      <c r="F22" s="402"/>
      <c r="G22" s="401">
        <f>ROUND(SUM(G9:G21),5)</f>
        <v>0</v>
      </c>
      <c r="H22" s="402"/>
      <c r="I22" s="401">
        <f>ROUND(SUM(I9:I21),5)</f>
        <v>0</v>
      </c>
      <c r="J22" s="402"/>
      <c r="K22" s="401">
        <f>ROUND(SUM(K9:K21),5)</f>
        <v>0</v>
      </c>
      <c r="L22" s="402"/>
      <c r="M22" s="401">
        <f>ROUND(SUM(M9:M21),5)</f>
        <v>0</v>
      </c>
      <c r="N22" s="402"/>
      <c r="O22" s="401">
        <f>ROUND(SUM(O9:O21),5)</f>
        <v>0</v>
      </c>
      <c r="P22" s="402"/>
      <c r="Q22" s="401">
        <f>ROUND(SUM(Q9:Q21),5)</f>
        <v>466.91</v>
      </c>
      <c r="R22" s="402"/>
      <c r="S22" s="401">
        <f>ROUND(SUM(S9:S21),5)</f>
        <v>0</v>
      </c>
      <c r="T22" s="402"/>
      <c r="U22" s="401">
        <f>ROUND(SUM(U9:U21),5)</f>
        <v>0</v>
      </c>
      <c r="V22" s="402"/>
      <c r="W22" s="401">
        <f>ROUND(SUM(W9:W21),5)</f>
        <v>0</v>
      </c>
      <c r="X22" s="402"/>
      <c r="Y22" s="401">
        <f>ROUND(SUM(Y9:Y21),5)</f>
        <v>0</v>
      </c>
      <c r="Z22" s="402"/>
      <c r="AA22" s="401">
        <f>ROUND(SUM(AA9:AA21),5)</f>
        <v>17033.09</v>
      </c>
      <c r="AB22" s="401">
        <f>SUM(AB10:AB21)</f>
        <v>139500</v>
      </c>
      <c r="AC22" s="401">
        <f>SUM(AC10:AC21)</f>
        <v>130000</v>
      </c>
      <c r="AD22" s="403">
        <f t="shared" si="1"/>
        <v>-9500</v>
      </c>
    </row>
    <row r="23" spans="1:34" s="373" customFormat="1" ht="16.149999999999999" customHeight="1" x14ac:dyDescent="0.25"/>
    <row r="24" spans="1:34" s="373" customFormat="1" ht="16.149999999999999" customHeight="1" x14ac:dyDescent="0.25">
      <c r="A24" s="387" t="s">
        <v>138</v>
      </c>
      <c r="B24" s="387"/>
      <c r="C24" s="387"/>
      <c r="D24" s="387"/>
      <c r="E24" s="388"/>
      <c r="F24" s="389"/>
      <c r="G24" s="388"/>
      <c r="H24" s="389"/>
      <c r="I24" s="388"/>
      <c r="J24" s="389"/>
      <c r="K24" s="388"/>
      <c r="L24" s="389"/>
      <c r="M24" s="388"/>
      <c r="N24" s="389"/>
      <c r="O24" s="388"/>
      <c r="P24" s="389"/>
      <c r="Q24" s="388"/>
      <c r="R24" s="389"/>
      <c r="S24" s="388"/>
      <c r="T24" s="389"/>
      <c r="U24" s="388"/>
      <c r="V24" s="389"/>
      <c r="W24" s="388"/>
      <c r="X24" s="389"/>
      <c r="Y24" s="388"/>
      <c r="Z24" s="389"/>
      <c r="AA24" s="388"/>
      <c r="AB24" s="388"/>
      <c r="AC24" s="388"/>
      <c r="AD24" s="390"/>
    </row>
    <row r="25" spans="1:34" s="373" customFormat="1" ht="16.149999999999999" customHeight="1" x14ac:dyDescent="0.25">
      <c r="A25" s="369"/>
      <c r="B25" s="369" t="s">
        <v>139</v>
      </c>
      <c r="C25" s="369"/>
      <c r="D25" s="369"/>
      <c r="E25" s="391">
        <v>0</v>
      </c>
      <c r="F25" s="392"/>
      <c r="G25" s="391">
        <v>2301.5100000000002</v>
      </c>
      <c r="H25" s="392"/>
      <c r="I25" s="391">
        <v>103.45</v>
      </c>
      <c r="J25" s="392"/>
      <c r="K25" s="391">
        <v>2333.11</v>
      </c>
      <c r="L25" s="392"/>
      <c r="M25" s="391">
        <v>4909.75</v>
      </c>
      <c r="N25" s="392"/>
      <c r="O25" s="391">
        <v>427.75</v>
      </c>
      <c r="P25" s="392"/>
      <c r="Q25" s="391">
        <v>1056.17</v>
      </c>
      <c r="R25" s="392"/>
      <c r="S25" s="391">
        <v>1691.29</v>
      </c>
      <c r="T25" s="392"/>
      <c r="U25" s="391">
        <v>7.07</v>
      </c>
      <c r="V25" s="392"/>
      <c r="W25" s="391">
        <v>448.93</v>
      </c>
      <c r="X25" s="392"/>
      <c r="Y25" s="391">
        <v>22.49</v>
      </c>
      <c r="Z25" s="392"/>
      <c r="AA25" s="391">
        <v>2698.48</v>
      </c>
      <c r="AB25" s="391">
        <v>5000</v>
      </c>
      <c r="AC25" s="391">
        <v>5000</v>
      </c>
      <c r="AD25" s="393">
        <f t="shared" ref="AD25:AD30" si="3">+AC25-AB25</f>
        <v>0</v>
      </c>
    </row>
    <row r="26" spans="1:34" s="373" customFormat="1" ht="16.149999999999999" customHeight="1" x14ac:dyDescent="0.25">
      <c r="A26" s="369"/>
      <c r="B26" s="369" t="s">
        <v>140</v>
      </c>
      <c r="C26" s="369"/>
      <c r="D26" s="369"/>
      <c r="E26" s="391">
        <v>0</v>
      </c>
      <c r="F26" s="392"/>
      <c r="G26" s="391">
        <v>0</v>
      </c>
      <c r="H26" s="392"/>
      <c r="I26" s="391">
        <v>0</v>
      </c>
      <c r="J26" s="392"/>
      <c r="K26" s="391">
        <v>0</v>
      </c>
      <c r="L26" s="392"/>
      <c r="M26" s="391">
        <v>0</v>
      </c>
      <c r="N26" s="392"/>
      <c r="O26" s="391">
        <v>0</v>
      </c>
      <c r="P26" s="392"/>
      <c r="Q26" s="391">
        <v>0</v>
      </c>
      <c r="R26" s="392"/>
      <c r="S26" s="391">
        <v>0</v>
      </c>
      <c r="T26" s="392"/>
      <c r="U26" s="391">
        <v>0</v>
      </c>
      <c r="V26" s="392"/>
      <c r="W26" s="391">
        <v>0</v>
      </c>
      <c r="X26" s="392"/>
      <c r="Y26" s="391">
        <v>0</v>
      </c>
      <c r="Z26" s="392"/>
      <c r="AA26" s="391">
        <v>30000</v>
      </c>
      <c r="AB26" s="391">
        <v>9000</v>
      </c>
      <c r="AC26" s="391">
        <v>5000</v>
      </c>
      <c r="AD26" s="393">
        <f t="shared" si="3"/>
        <v>-4000</v>
      </c>
    </row>
    <row r="27" spans="1:34" s="373" customFormat="1" ht="16.149999999999999" customHeight="1" x14ac:dyDescent="0.25">
      <c r="A27" s="369"/>
      <c r="B27" s="369" t="s">
        <v>141</v>
      </c>
      <c r="C27" s="369"/>
      <c r="D27" s="369"/>
      <c r="E27" s="391">
        <v>0</v>
      </c>
      <c r="F27" s="392"/>
      <c r="G27" s="391">
        <v>0</v>
      </c>
      <c r="H27" s="392"/>
      <c r="I27" s="391">
        <v>0</v>
      </c>
      <c r="J27" s="392"/>
      <c r="K27" s="391">
        <v>0</v>
      </c>
      <c r="L27" s="392"/>
      <c r="M27" s="391">
        <v>0</v>
      </c>
      <c r="N27" s="392"/>
      <c r="O27" s="391">
        <v>0</v>
      </c>
      <c r="P27" s="392"/>
      <c r="Q27" s="391">
        <v>0</v>
      </c>
      <c r="R27" s="392"/>
      <c r="S27" s="391">
        <v>0</v>
      </c>
      <c r="T27" s="392"/>
      <c r="U27" s="391">
        <v>0</v>
      </c>
      <c r="V27" s="392"/>
      <c r="W27" s="391">
        <v>0</v>
      </c>
      <c r="X27" s="392"/>
      <c r="Y27" s="391">
        <v>0</v>
      </c>
      <c r="Z27" s="392"/>
      <c r="AA27" s="391">
        <v>20000</v>
      </c>
      <c r="AB27" s="391">
        <v>0</v>
      </c>
      <c r="AC27" s="391">
        <v>0</v>
      </c>
      <c r="AD27" s="393">
        <f t="shared" si="3"/>
        <v>0</v>
      </c>
    </row>
    <row r="28" spans="1:34" s="373" customFormat="1" ht="16.149999999999999" customHeight="1" x14ac:dyDescent="0.25">
      <c r="A28" s="369"/>
      <c r="B28" s="369" t="s">
        <v>142</v>
      </c>
      <c r="C28" s="369"/>
      <c r="D28" s="369"/>
      <c r="E28" s="391">
        <v>0</v>
      </c>
      <c r="F28" s="392"/>
      <c r="G28" s="391">
        <v>0</v>
      </c>
      <c r="H28" s="392"/>
      <c r="I28" s="391">
        <v>0</v>
      </c>
      <c r="J28" s="392"/>
      <c r="K28" s="391">
        <v>0</v>
      </c>
      <c r="L28" s="392"/>
      <c r="M28" s="391">
        <v>0</v>
      </c>
      <c r="N28" s="392"/>
      <c r="O28" s="391">
        <v>0</v>
      </c>
      <c r="P28" s="392"/>
      <c r="Q28" s="391">
        <v>0</v>
      </c>
      <c r="R28" s="392"/>
      <c r="S28" s="391">
        <v>0</v>
      </c>
      <c r="T28" s="392"/>
      <c r="U28" s="391">
        <v>0</v>
      </c>
      <c r="V28" s="392"/>
      <c r="W28" s="391">
        <v>0</v>
      </c>
      <c r="X28" s="392"/>
      <c r="Y28" s="391">
        <v>0</v>
      </c>
      <c r="Z28" s="392"/>
      <c r="AA28" s="391">
        <v>10000</v>
      </c>
      <c r="AB28" s="391">
        <v>0</v>
      </c>
      <c r="AC28" s="391">
        <v>0</v>
      </c>
      <c r="AD28" s="393">
        <f t="shared" si="3"/>
        <v>0</v>
      </c>
      <c r="AH28" s="395"/>
    </row>
    <row r="29" spans="1:34" s="373" customFormat="1" ht="16.149999999999999" customHeight="1" thickBot="1" x14ac:dyDescent="0.3">
      <c r="A29" s="396"/>
      <c r="B29" s="396" t="s">
        <v>143</v>
      </c>
      <c r="C29" s="396"/>
      <c r="D29" s="396"/>
      <c r="E29" s="397">
        <v>0</v>
      </c>
      <c r="F29" s="398"/>
      <c r="G29" s="397">
        <v>0</v>
      </c>
      <c r="H29" s="398"/>
      <c r="I29" s="397">
        <v>0</v>
      </c>
      <c r="J29" s="398"/>
      <c r="K29" s="397">
        <v>0</v>
      </c>
      <c r="L29" s="398"/>
      <c r="M29" s="397">
        <v>0</v>
      </c>
      <c r="N29" s="398"/>
      <c r="O29" s="397">
        <v>0</v>
      </c>
      <c r="P29" s="398"/>
      <c r="Q29" s="397">
        <v>0</v>
      </c>
      <c r="R29" s="398"/>
      <c r="S29" s="397">
        <v>0</v>
      </c>
      <c r="T29" s="398"/>
      <c r="U29" s="397">
        <v>0</v>
      </c>
      <c r="V29" s="398"/>
      <c r="W29" s="397">
        <v>0</v>
      </c>
      <c r="X29" s="398"/>
      <c r="Y29" s="397">
        <v>0</v>
      </c>
      <c r="Z29" s="398"/>
      <c r="AA29" s="397">
        <v>7500</v>
      </c>
      <c r="AB29" s="397">
        <f>AA29</f>
        <v>7500</v>
      </c>
      <c r="AC29" s="397">
        <v>0</v>
      </c>
      <c r="AD29" s="399">
        <f t="shared" si="3"/>
        <v>-7500</v>
      </c>
    </row>
    <row r="30" spans="1:34" s="373" customFormat="1" ht="16.149999999999999" customHeight="1" x14ac:dyDescent="0.25">
      <c r="A30" s="400" t="s">
        <v>144</v>
      </c>
      <c r="B30" s="400"/>
      <c r="C30" s="400"/>
      <c r="D30" s="400"/>
      <c r="E30" s="401">
        <f>ROUND(SUM(E24:E29),5)</f>
        <v>0</v>
      </c>
      <c r="F30" s="402"/>
      <c r="G30" s="401">
        <f>ROUND(SUM(G24:G29),5)</f>
        <v>2301.5100000000002</v>
      </c>
      <c r="H30" s="402"/>
      <c r="I30" s="401">
        <f>ROUND(SUM(I24:I29),5)</f>
        <v>103.45</v>
      </c>
      <c r="J30" s="402"/>
      <c r="K30" s="401">
        <f>ROUND(SUM(K24:K29),5)</f>
        <v>2333.11</v>
      </c>
      <c r="L30" s="402"/>
      <c r="M30" s="401">
        <f>ROUND(SUM(M24:M29),5)</f>
        <v>4909.75</v>
      </c>
      <c r="N30" s="402"/>
      <c r="O30" s="401">
        <f>ROUND(SUM(O24:O29),5)</f>
        <v>427.75</v>
      </c>
      <c r="P30" s="402"/>
      <c r="Q30" s="401">
        <f>ROUND(SUM(Q24:Q29),5)</f>
        <v>1056.17</v>
      </c>
      <c r="R30" s="402"/>
      <c r="S30" s="401">
        <f>ROUND(SUM(S24:S29),5)</f>
        <v>1691.29</v>
      </c>
      <c r="T30" s="402"/>
      <c r="U30" s="401">
        <f>ROUND(SUM(U24:U29),5)</f>
        <v>7.07</v>
      </c>
      <c r="V30" s="402"/>
      <c r="W30" s="401">
        <f>ROUND(SUM(W24:W29),5)</f>
        <v>448.93</v>
      </c>
      <c r="X30" s="402"/>
      <c r="Y30" s="401">
        <f>ROUND(SUM(Y24:Y29),5)</f>
        <v>22.49</v>
      </c>
      <c r="Z30" s="402"/>
      <c r="AA30" s="401">
        <f>ROUND(SUM(AA24:AA29),5)</f>
        <v>70198.48</v>
      </c>
      <c r="AB30" s="401">
        <f>SUM(AB25:AB29)</f>
        <v>21500</v>
      </c>
      <c r="AC30" s="401">
        <f>SUM(AC25:AC29)</f>
        <v>10000</v>
      </c>
      <c r="AD30" s="403">
        <f t="shared" si="3"/>
        <v>-11500</v>
      </c>
    </row>
    <row r="31" spans="1:34" s="373" customFormat="1" ht="16.149999999999999" customHeight="1" x14ac:dyDescent="0.25"/>
    <row r="32" spans="1:34" s="373" customFormat="1" ht="16.149999999999999" customHeight="1" x14ac:dyDescent="0.25">
      <c r="A32" s="387" t="s">
        <v>145</v>
      </c>
      <c r="B32" s="387"/>
      <c r="C32" s="387"/>
      <c r="D32" s="387"/>
      <c r="E32" s="388"/>
      <c r="F32" s="389"/>
      <c r="G32" s="388"/>
      <c r="H32" s="389"/>
      <c r="I32" s="388"/>
      <c r="J32" s="389"/>
      <c r="K32" s="388"/>
      <c r="L32" s="389"/>
      <c r="M32" s="388"/>
      <c r="N32" s="389"/>
      <c r="O32" s="388"/>
      <c r="P32" s="389"/>
      <c r="Q32" s="388"/>
      <c r="R32" s="389"/>
      <c r="S32" s="388"/>
      <c r="T32" s="389"/>
      <c r="U32" s="388"/>
      <c r="V32" s="389"/>
      <c r="W32" s="388"/>
      <c r="X32" s="389"/>
      <c r="Y32" s="388"/>
      <c r="Z32" s="389"/>
      <c r="AA32" s="388"/>
      <c r="AB32" s="388"/>
      <c r="AC32" s="388"/>
      <c r="AD32" s="390"/>
    </row>
    <row r="33" spans="1:30" s="373" customFormat="1" ht="16.149999999999999" customHeight="1" x14ac:dyDescent="0.25">
      <c r="A33" s="369"/>
      <c r="B33" s="369" t="s">
        <v>146</v>
      </c>
      <c r="C33" s="369"/>
      <c r="D33" s="369"/>
      <c r="E33" s="391">
        <v>0</v>
      </c>
      <c r="F33" s="392"/>
      <c r="G33" s="391">
        <v>0</v>
      </c>
      <c r="H33" s="392"/>
      <c r="I33" s="391">
        <v>0</v>
      </c>
      <c r="J33" s="392"/>
      <c r="K33" s="391">
        <v>0</v>
      </c>
      <c r="L33" s="392"/>
      <c r="M33" s="391">
        <v>0</v>
      </c>
      <c r="N33" s="392"/>
      <c r="O33" s="391">
        <v>0</v>
      </c>
      <c r="P33" s="392"/>
      <c r="Q33" s="391">
        <v>0</v>
      </c>
      <c r="R33" s="392"/>
      <c r="S33" s="391">
        <v>0</v>
      </c>
      <c r="T33" s="392"/>
      <c r="U33" s="391">
        <v>0</v>
      </c>
      <c r="V33" s="392"/>
      <c r="W33" s="391">
        <v>0</v>
      </c>
      <c r="X33" s="392"/>
      <c r="Y33" s="391">
        <v>0</v>
      </c>
      <c r="Z33" s="392"/>
      <c r="AA33" s="391">
        <v>7500</v>
      </c>
      <c r="AB33" s="391">
        <f>AA33</f>
        <v>7500</v>
      </c>
      <c r="AC33" s="391">
        <f>AB33</f>
        <v>7500</v>
      </c>
      <c r="AD33" s="393">
        <f t="shared" ref="AD33:AD37" si="4">+AC33-AB33</f>
        <v>0</v>
      </c>
    </row>
    <row r="34" spans="1:30" s="373" customFormat="1" ht="16.149999999999999" customHeight="1" x14ac:dyDescent="0.25">
      <c r="A34" s="369"/>
      <c r="B34" s="369" t="s">
        <v>147</v>
      </c>
      <c r="C34" s="369"/>
      <c r="D34" s="369"/>
      <c r="E34" s="391">
        <v>0</v>
      </c>
      <c r="F34" s="392"/>
      <c r="G34" s="391">
        <v>0</v>
      </c>
      <c r="H34" s="392"/>
      <c r="I34" s="391">
        <v>0</v>
      </c>
      <c r="J34" s="392"/>
      <c r="K34" s="391">
        <v>0</v>
      </c>
      <c r="L34" s="392"/>
      <c r="M34" s="391">
        <v>0</v>
      </c>
      <c r="N34" s="392"/>
      <c r="O34" s="391">
        <v>0</v>
      </c>
      <c r="P34" s="392"/>
      <c r="Q34" s="391">
        <v>0</v>
      </c>
      <c r="R34" s="392"/>
      <c r="S34" s="391">
        <v>0</v>
      </c>
      <c r="T34" s="392"/>
      <c r="U34" s="391">
        <v>0</v>
      </c>
      <c r="V34" s="392"/>
      <c r="W34" s="391">
        <v>0</v>
      </c>
      <c r="X34" s="392"/>
      <c r="Y34" s="391">
        <v>0</v>
      </c>
      <c r="Z34" s="392"/>
      <c r="AA34" s="391">
        <v>7500</v>
      </c>
      <c r="AB34" s="391">
        <f>AA34</f>
        <v>7500</v>
      </c>
      <c r="AC34" s="391">
        <f>AB34</f>
        <v>7500</v>
      </c>
      <c r="AD34" s="393">
        <f t="shared" si="4"/>
        <v>0</v>
      </c>
    </row>
    <row r="35" spans="1:30" s="373" customFormat="1" ht="16.149999999999999" customHeight="1" x14ac:dyDescent="0.25">
      <c r="A35" s="369"/>
      <c r="B35" s="369" t="s">
        <v>148</v>
      </c>
      <c r="C35" s="369"/>
      <c r="D35" s="369"/>
      <c r="E35" s="391">
        <v>0</v>
      </c>
      <c r="F35" s="392"/>
      <c r="G35" s="391">
        <v>0</v>
      </c>
      <c r="H35" s="392"/>
      <c r="I35" s="391">
        <v>0</v>
      </c>
      <c r="J35" s="392"/>
      <c r="K35" s="391">
        <v>13000</v>
      </c>
      <c r="L35" s="392"/>
      <c r="M35" s="391">
        <v>0</v>
      </c>
      <c r="N35" s="392"/>
      <c r="O35" s="391">
        <v>0</v>
      </c>
      <c r="P35" s="392"/>
      <c r="Q35" s="391">
        <v>0</v>
      </c>
      <c r="R35" s="392"/>
      <c r="S35" s="391">
        <v>0</v>
      </c>
      <c r="T35" s="392"/>
      <c r="U35" s="391">
        <v>0</v>
      </c>
      <c r="V35" s="392"/>
      <c r="W35" s="391">
        <v>0</v>
      </c>
      <c r="X35" s="392"/>
      <c r="Y35" s="391">
        <v>0</v>
      </c>
      <c r="Z35" s="392"/>
      <c r="AA35" s="391">
        <v>0</v>
      </c>
      <c r="AB35" s="391">
        <v>15000</v>
      </c>
      <c r="AC35" s="391">
        <v>0</v>
      </c>
      <c r="AD35" s="393">
        <f t="shared" si="4"/>
        <v>-15000</v>
      </c>
    </row>
    <row r="36" spans="1:30" s="373" customFormat="1" ht="16.149999999999999" customHeight="1" thickBot="1" x14ac:dyDescent="0.3">
      <c r="A36" s="396"/>
      <c r="B36" s="396" t="s">
        <v>149</v>
      </c>
      <c r="C36" s="396"/>
      <c r="D36" s="396"/>
      <c r="E36" s="397">
        <v>0</v>
      </c>
      <c r="F36" s="398"/>
      <c r="G36" s="397">
        <v>0</v>
      </c>
      <c r="H36" s="398"/>
      <c r="I36" s="397">
        <v>0</v>
      </c>
      <c r="J36" s="398"/>
      <c r="K36" s="397">
        <v>0</v>
      </c>
      <c r="L36" s="398"/>
      <c r="M36" s="397">
        <v>0</v>
      </c>
      <c r="N36" s="398"/>
      <c r="O36" s="397">
        <v>0</v>
      </c>
      <c r="P36" s="398"/>
      <c r="Q36" s="397">
        <v>0</v>
      </c>
      <c r="R36" s="398"/>
      <c r="S36" s="397">
        <v>0</v>
      </c>
      <c r="T36" s="398"/>
      <c r="U36" s="397">
        <v>0</v>
      </c>
      <c r="V36" s="398"/>
      <c r="W36" s="397">
        <v>0</v>
      </c>
      <c r="X36" s="398"/>
      <c r="Y36" s="397">
        <v>0</v>
      </c>
      <c r="Z36" s="398"/>
      <c r="AA36" s="397">
        <v>5000</v>
      </c>
      <c r="AB36" s="397">
        <v>0</v>
      </c>
      <c r="AC36" s="397">
        <v>0</v>
      </c>
      <c r="AD36" s="399">
        <f t="shared" si="4"/>
        <v>0</v>
      </c>
    </row>
    <row r="37" spans="1:30" s="373" customFormat="1" ht="16.149999999999999" customHeight="1" thickBot="1" x14ac:dyDescent="0.3">
      <c r="A37" s="404" t="s">
        <v>256</v>
      </c>
      <c r="B37" s="404" t="s">
        <v>257</v>
      </c>
      <c r="C37" s="404"/>
      <c r="D37" s="404"/>
      <c r="E37" s="405"/>
      <c r="F37" s="406"/>
      <c r="G37" s="405"/>
      <c r="H37" s="406"/>
      <c r="I37" s="405"/>
      <c r="J37" s="406"/>
      <c r="K37" s="405"/>
      <c r="L37" s="406"/>
      <c r="M37" s="405"/>
      <c r="N37" s="406"/>
      <c r="O37" s="405"/>
      <c r="P37" s="406"/>
      <c r="Q37" s="405"/>
      <c r="R37" s="406"/>
      <c r="S37" s="405"/>
      <c r="T37" s="406"/>
      <c r="U37" s="405"/>
      <c r="V37" s="406"/>
      <c r="W37" s="405"/>
      <c r="X37" s="406"/>
      <c r="Y37" s="405"/>
      <c r="Z37" s="406"/>
      <c r="AA37" s="405"/>
      <c r="AB37" s="405">
        <v>0</v>
      </c>
      <c r="AC37" s="405">
        <v>10000</v>
      </c>
      <c r="AD37" s="399">
        <f t="shared" si="4"/>
        <v>10000</v>
      </c>
    </row>
    <row r="38" spans="1:30" s="373" customFormat="1" ht="16.149999999999999" customHeight="1" x14ac:dyDescent="0.25">
      <c r="A38" s="400" t="s">
        <v>150</v>
      </c>
      <c r="B38" s="400"/>
      <c r="C38" s="400"/>
      <c r="D38" s="400"/>
      <c r="E38" s="401">
        <f>ROUND(SUM(E32:E36),5)</f>
        <v>0</v>
      </c>
      <c r="F38" s="402"/>
      <c r="G38" s="401">
        <f>ROUND(SUM(G32:G36),5)</f>
        <v>0</v>
      </c>
      <c r="H38" s="402"/>
      <c r="I38" s="401">
        <f>ROUND(SUM(I32:I36),5)</f>
        <v>0</v>
      </c>
      <c r="J38" s="402"/>
      <c r="K38" s="401">
        <f>ROUND(SUM(K32:K36),5)</f>
        <v>13000</v>
      </c>
      <c r="L38" s="402"/>
      <c r="M38" s="401">
        <f>ROUND(SUM(M32:M36),5)</f>
        <v>0</v>
      </c>
      <c r="N38" s="402"/>
      <c r="O38" s="401">
        <f>ROUND(SUM(O32:O36),5)</f>
        <v>0</v>
      </c>
      <c r="P38" s="402"/>
      <c r="Q38" s="401">
        <f>ROUND(SUM(Q32:Q36),5)</f>
        <v>0</v>
      </c>
      <c r="R38" s="402"/>
      <c r="S38" s="401">
        <f>ROUND(SUM(S32:S36),5)</f>
        <v>0</v>
      </c>
      <c r="T38" s="402"/>
      <c r="U38" s="401">
        <f>ROUND(SUM(U32:U36),5)</f>
        <v>0</v>
      </c>
      <c r="V38" s="402"/>
      <c r="W38" s="401">
        <f>ROUND(SUM(W32:W36),5)</f>
        <v>0</v>
      </c>
      <c r="X38" s="402"/>
      <c r="Y38" s="401">
        <f>ROUND(SUM(Y32:Y36),5)</f>
        <v>0</v>
      </c>
      <c r="Z38" s="402"/>
      <c r="AA38" s="401">
        <f>ROUND(SUM(AA32:AA36),5)</f>
        <v>20000</v>
      </c>
      <c r="AB38" s="401">
        <f>SUM(AB33:AB37)</f>
        <v>30000</v>
      </c>
      <c r="AC38" s="401">
        <f>SUM(AC33:AC37)</f>
        <v>25000</v>
      </c>
      <c r="AD38" s="403">
        <f>+AC38-AB38</f>
        <v>-5000</v>
      </c>
    </row>
    <row r="39" spans="1:30" s="373" customFormat="1" ht="16.149999999999999" customHeight="1" x14ac:dyDescent="0.25">
      <c r="A39" s="387"/>
      <c r="B39" s="387"/>
      <c r="C39" s="387"/>
      <c r="D39" s="387"/>
      <c r="E39" s="388"/>
      <c r="F39" s="389"/>
      <c r="G39" s="388"/>
      <c r="H39" s="389"/>
      <c r="I39" s="388"/>
      <c r="J39" s="389"/>
      <c r="K39" s="388"/>
      <c r="L39" s="389"/>
      <c r="M39" s="388"/>
      <c r="N39" s="389"/>
      <c r="O39" s="388"/>
      <c r="P39" s="389"/>
      <c r="Q39" s="388"/>
      <c r="R39" s="389"/>
      <c r="S39" s="388"/>
      <c r="T39" s="389"/>
      <c r="U39" s="388"/>
      <c r="V39" s="389"/>
      <c r="W39" s="388"/>
      <c r="X39" s="389"/>
      <c r="Y39" s="388"/>
      <c r="Z39" s="389"/>
      <c r="AA39" s="388"/>
      <c r="AB39" s="388"/>
      <c r="AC39" s="388"/>
      <c r="AD39" s="390"/>
    </row>
    <row r="40" spans="1:30" s="373" customFormat="1" ht="16.149999999999999" customHeight="1" x14ac:dyDescent="0.25">
      <c r="A40" s="387" t="s">
        <v>151</v>
      </c>
      <c r="B40" s="387"/>
      <c r="C40" s="387"/>
      <c r="D40" s="387"/>
      <c r="E40" s="388"/>
      <c r="F40" s="389"/>
      <c r="G40" s="388"/>
      <c r="H40" s="389"/>
      <c r="I40" s="388"/>
      <c r="J40" s="389"/>
      <c r="K40" s="388"/>
      <c r="L40" s="389"/>
      <c r="M40" s="388"/>
      <c r="N40" s="389"/>
      <c r="O40" s="388"/>
      <c r="P40" s="389"/>
      <c r="Q40" s="388"/>
      <c r="R40" s="389"/>
      <c r="S40" s="388"/>
      <c r="T40" s="389"/>
      <c r="U40" s="388"/>
      <c r="V40" s="389"/>
      <c r="W40" s="388"/>
      <c r="X40" s="389"/>
      <c r="Y40" s="388"/>
      <c r="Z40" s="389"/>
      <c r="AA40" s="388"/>
      <c r="AB40" s="388"/>
      <c r="AC40" s="388"/>
      <c r="AD40" s="390"/>
    </row>
    <row r="41" spans="1:30" s="373" customFormat="1" ht="16.149999999999999" customHeight="1" x14ac:dyDescent="0.25">
      <c r="A41" s="369"/>
      <c r="B41" s="369" t="s">
        <v>152</v>
      </c>
      <c r="C41" s="369"/>
      <c r="D41" s="369"/>
      <c r="E41" s="391">
        <v>0</v>
      </c>
      <c r="F41" s="392"/>
      <c r="G41" s="391">
        <v>0</v>
      </c>
      <c r="H41" s="392"/>
      <c r="I41" s="391">
        <v>0</v>
      </c>
      <c r="J41" s="392"/>
      <c r="K41" s="391">
        <v>0</v>
      </c>
      <c r="L41" s="392"/>
      <c r="M41" s="391">
        <v>0</v>
      </c>
      <c r="N41" s="392"/>
      <c r="O41" s="391">
        <v>0</v>
      </c>
      <c r="P41" s="392"/>
      <c r="Q41" s="391">
        <v>0</v>
      </c>
      <c r="R41" s="392"/>
      <c r="S41" s="391">
        <v>0</v>
      </c>
      <c r="T41" s="392"/>
      <c r="U41" s="391">
        <v>0</v>
      </c>
      <c r="V41" s="392"/>
      <c r="W41" s="391">
        <v>0</v>
      </c>
      <c r="X41" s="392"/>
      <c r="Y41" s="391">
        <v>0</v>
      </c>
      <c r="Z41" s="392"/>
      <c r="AA41" s="391">
        <v>7500</v>
      </c>
      <c r="AB41" s="391">
        <f>AA41</f>
        <v>7500</v>
      </c>
      <c r="AC41" s="391">
        <f>AB41</f>
        <v>7500</v>
      </c>
      <c r="AD41" s="393">
        <f>+AC41-AB41</f>
        <v>0</v>
      </c>
    </row>
    <row r="42" spans="1:30" s="373" customFormat="1" ht="16.149999999999999" customHeight="1" thickBot="1" x14ac:dyDescent="0.3">
      <c r="A42" s="396"/>
      <c r="B42" s="396" t="s">
        <v>153</v>
      </c>
      <c r="C42" s="396"/>
      <c r="D42" s="396"/>
      <c r="E42" s="397">
        <v>0</v>
      </c>
      <c r="F42" s="398"/>
      <c r="G42" s="397">
        <v>0</v>
      </c>
      <c r="H42" s="398"/>
      <c r="I42" s="397">
        <v>0</v>
      </c>
      <c r="J42" s="398"/>
      <c r="K42" s="397">
        <v>0</v>
      </c>
      <c r="L42" s="398"/>
      <c r="M42" s="397">
        <v>0</v>
      </c>
      <c r="N42" s="398"/>
      <c r="O42" s="397">
        <v>0</v>
      </c>
      <c r="P42" s="398"/>
      <c r="Q42" s="397">
        <v>0</v>
      </c>
      <c r="R42" s="398"/>
      <c r="S42" s="397">
        <v>0</v>
      </c>
      <c r="T42" s="398"/>
      <c r="U42" s="397">
        <v>0</v>
      </c>
      <c r="V42" s="398"/>
      <c r="W42" s="397">
        <v>0</v>
      </c>
      <c r="X42" s="398"/>
      <c r="Y42" s="397">
        <v>0</v>
      </c>
      <c r="Z42" s="398"/>
      <c r="AA42" s="397">
        <v>7500</v>
      </c>
      <c r="AB42" s="397">
        <f>AA42</f>
        <v>7500</v>
      </c>
      <c r="AC42" s="397">
        <f>AB42</f>
        <v>7500</v>
      </c>
      <c r="AD42" s="399">
        <f>+AC42-AB42</f>
        <v>0</v>
      </c>
    </row>
    <row r="43" spans="1:30" s="373" customFormat="1" ht="16.149999999999999" customHeight="1" thickBot="1" x14ac:dyDescent="0.3">
      <c r="A43" s="407"/>
      <c r="B43" s="407"/>
      <c r="C43" s="407"/>
      <c r="D43" s="407"/>
      <c r="E43" s="408"/>
      <c r="F43" s="409"/>
      <c r="G43" s="408"/>
      <c r="H43" s="409"/>
      <c r="I43" s="408"/>
      <c r="J43" s="409"/>
      <c r="K43" s="408"/>
      <c r="L43" s="409"/>
      <c r="M43" s="408"/>
      <c r="N43" s="409"/>
      <c r="O43" s="408"/>
      <c r="P43" s="409"/>
      <c r="Q43" s="408"/>
      <c r="R43" s="409"/>
      <c r="S43" s="408"/>
      <c r="T43" s="409"/>
      <c r="U43" s="408"/>
      <c r="V43" s="409"/>
      <c r="W43" s="408"/>
      <c r="X43" s="409"/>
      <c r="Y43" s="408"/>
      <c r="Z43" s="409"/>
      <c r="AA43" s="408"/>
      <c r="AB43" s="408"/>
      <c r="AC43" s="408"/>
      <c r="AD43" s="410"/>
    </row>
    <row r="44" spans="1:30" s="373" customFormat="1" ht="16.149999999999999" customHeight="1" thickBot="1" x14ac:dyDescent="0.3">
      <c r="A44" s="411" t="s">
        <v>154</v>
      </c>
      <c r="B44" s="411"/>
      <c r="C44" s="411"/>
      <c r="D44" s="411"/>
      <c r="E44" s="412">
        <f>ROUND(SUM(E40:E42),5)</f>
        <v>0</v>
      </c>
      <c r="F44" s="413"/>
      <c r="G44" s="412">
        <f>ROUND(SUM(G40:G42),5)</f>
        <v>0</v>
      </c>
      <c r="H44" s="413"/>
      <c r="I44" s="412">
        <f>ROUND(SUM(I40:I42),5)</f>
        <v>0</v>
      </c>
      <c r="J44" s="413"/>
      <c r="K44" s="412">
        <f>ROUND(SUM(K40:K42),5)</f>
        <v>0</v>
      </c>
      <c r="L44" s="413"/>
      <c r="M44" s="412">
        <f>ROUND(SUM(M40:M42),5)</f>
        <v>0</v>
      </c>
      <c r="N44" s="413"/>
      <c r="O44" s="412">
        <f>ROUND(SUM(O40:O42),5)</f>
        <v>0</v>
      </c>
      <c r="P44" s="413"/>
      <c r="Q44" s="412">
        <f>ROUND(SUM(Q40:Q42),5)</f>
        <v>0</v>
      </c>
      <c r="R44" s="413"/>
      <c r="S44" s="412">
        <f>ROUND(SUM(S40:S42),5)</f>
        <v>0</v>
      </c>
      <c r="T44" s="413"/>
      <c r="U44" s="412">
        <f>ROUND(SUM(U40:U42),5)</f>
        <v>0</v>
      </c>
      <c r="V44" s="413"/>
      <c r="W44" s="412">
        <f>ROUND(SUM(W40:W42),5)</f>
        <v>0</v>
      </c>
      <c r="X44" s="413"/>
      <c r="Y44" s="412">
        <f>ROUND(SUM(Y40:Y42),5)</f>
        <v>0</v>
      </c>
      <c r="Z44" s="413"/>
      <c r="AA44" s="412">
        <f>ROUND(SUM(AA40:AA42),5)</f>
        <v>15000</v>
      </c>
      <c r="AB44" s="412">
        <f>+AB41+AB42</f>
        <v>15000</v>
      </c>
      <c r="AC44" s="412">
        <f>+AC41+AC42</f>
        <v>15000</v>
      </c>
      <c r="AD44" s="414">
        <f>+AC44-AB44</f>
        <v>0</v>
      </c>
    </row>
    <row r="45" spans="1:30" s="373" customFormat="1" ht="16.149999999999999" customHeight="1" thickBot="1" x14ac:dyDescent="0.3">
      <c r="A45" s="500" t="s">
        <v>173</v>
      </c>
      <c r="B45" s="501"/>
      <c r="C45" s="501"/>
      <c r="D45" s="502"/>
      <c r="E45" s="415" t="e">
        <f>ROUND(#REF!+#REF!+#REF!+#REF!+E33+SUM(E42:E44),5)</f>
        <v>#REF!</v>
      </c>
      <c r="F45" s="416"/>
      <c r="G45" s="415" t="e">
        <f>ROUND(#REF!+#REF!+#REF!+#REF!+G33+SUM(G42:G44),5)</f>
        <v>#REF!</v>
      </c>
      <c r="H45" s="416"/>
      <c r="I45" s="415" t="e">
        <f>ROUND(#REF!+#REF!+#REF!+#REF!+I33+SUM(I42:I44),5)</f>
        <v>#REF!</v>
      </c>
      <c r="J45" s="416"/>
      <c r="K45" s="415" t="e">
        <f>ROUND(#REF!+#REF!+#REF!+#REF!+K33+SUM(K42:K44),5)</f>
        <v>#REF!</v>
      </c>
      <c r="L45" s="416"/>
      <c r="M45" s="415" t="e">
        <f>ROUND(#REF!+#REF!+#REF!+#REF!+M33+SUM(M42:M44),5)</f>
        <v>#REF!</v>
      </c>
      <c r="N45" s="416"/>
      <c r="O45" s="415" t="e">
        <f>ROUND(#REF!+#REF!+#REF!+#REF!+O33+SUM(O42:O44),5)</f>
        <v>#REF!</v>
      </c>
      <c r="P45" s="416"/>
      <c r="Q45" s="415" t="e">
        <f>ROUND(#REF!+#REF!+#REF!+#REF!+Q33+SUM(Q42:Q44),5)</f>
        <v>#REF!</v>
      </c>
      <c r="R45" s="416"/>
      <c r="S45" s="415" t="e">
        <f>ROUND(#REF!+#REF!+#REF!+#REF!+S33+SUM(S42:S44),5)</f>
        <v>#REF!</v>
      </c>
      <c r="T45" s="416"/>
      <c r="U45" s="415" t="e">
        <f>ROUND(#REF!+#REF!+#REF!+#REF!+U33+SUM(U42:U44),5)</f>
        <v>#REF!</v>
      </c>
      <c r="V45" s="416"/>
      <c r="W45" s="415" t="e">
        <f>ROUND(#REF!+#REF!+#REF!+#REF!+W33+SUM(W42:W44),5)</f>
        <v>#REF!</v>
      </c>
      <c r="X45" s="416"/>
      <c r="Y45" s="415" t="e">
        <f>ROUND(#REF!+#REF!+#REF!+#REF!+Y33+SUM(Y42:Y44),5)</f>
        <v>#REF!</v>
      </c>
      <c r="Z45" s="416"/>
      <c r="AA45" s="415" t="e">
        <f>ROUND(#REF!+#REF!+#REF!+#REF!+AA33+SUM(AA42:AA44),5)</f>
        <v>#REF!</v>
      </c>
      <c r="AB45" s="415">
        <f>+AB44+AB38+AB30+AB22</f>
        <v>206000</v>
      </c>
      <c r="AC45" s="415">
        <f>+AC44+AC38+AC30+AC22</f>
        <v>180000</v>
      </c>
      <c r="AD45" s="417">
        <f t="shared" ref="AD45" si="5">+AC45-AB45</f>
        <v>-26000</v>
      </c>
    </row>
    <row r="46" spans="1:30" s="373" customFormat="1" ht="16.149999999999999" customHeight="1" thickTop="1" x14ac:dyDescent="0.25">
      <c r="A46" s="418" t="s">
        <v>155</v>
      </c>
      <c r="B46" s="419"/>
      <c r="C46" s="419"/>
      <c r="D46" s="420"/>
      <c r="E46" s="401" t="e">
        <f>ROUND(#REF!+#REF!-#REF!,5)</f>
        <v>#REF!</v>
      </c>
      <c r="F46" s="402"/>
      <c r="G46" s="401" t="e">
        <f>ROUND(#REF!+#REF!-#REF!,5)</f>
        <v>#REF!</v>
      </c>
      <c r="H46" s="402"/>
      <c r="I46" s="401" t="e">
        <f>ROUND(#REF!+#REF!-#REF!,5)</f>
        <v>#REF!</v>
      </c>
      <c r="J46" s="402"/>
      <c r="K46" s="401" t="e">
        <f>ROUND(#REF!+#REF!-#REF!,5)</f>
        <v>#REF!</v>
      </c>
      <c r="L46" s="402"/>
      <c r="M46" s="401" t="e">
        <f>ROUND(#REF!+#REF!-#REF!,5)</f>
        <v>#REF!</v>
      </c>
      <c r="N46" s="402"/>
      <c r="O46" s="401" t="e">
        <f>ROUND(#REF!+#REF!-#REF!,5)</f>
        <v>#REF!</v>
      </c>
      <c r="P46" s="402"/>
      <c r="Q46" s="401" t="e">
        <f>ROUND(#REF!+#REF!-#REF!,5)</f>
        <v>#REF!</v>
      </c>
      <c r="R46" s="402"/>
      <c r="S46" s="401" t="e">
        <f>ROUND(#REF!+#REF!-#REF!,5)</f>
        <v>#REF!</v>
      </c>
      <c r="T46" s="402"/>
      <c r="U46" s="401" t="e">
        <f>ROUND(#REF!+#REF!-#REF!,5)</f>
        <v>#REF!</v>
      </c>
      <c r="V46" s="402"/>
      <c r="W46" s="401" t="e">
        <f>ROUND(#REF!+#REF!-#REF!,5)</f>
        <v>#REF!</v>
      </c>
      <c r="X46" s="402"/>
      <c r="Y46" s="401" t="e">
        <f>ROUND(#REF!+#REF!-#REF!,5)</f>
        <v>#REF!</v>
      </c>
      <c r="Z46" s="402"/>
      <c r="AA46" s="401" t="e">
        <f>ROUND(#REF!+#REF!-#REF!,5)</f>
        <v>#REF!</v>
      </c>
      <c r="AB46" s="401">
        <f>+AB7-AB45</f>
        <v>314048.21999999997</v>
      </c>
      <c r="AC46" s="401">
        <f>+AC7-AC45</f>
        <v>471145.04000000004</v>
      </c>
      <c r="AD46" s="403">
        <f>+AC46-AB46</f>
        <v>157096.82000000007</v>
      </c>
    </row>
    <row r="47" spans="1:30" s="373" customFormat="1" ht="16.149999999999999" customHeight="1" x14ac:dyDescent="0.25"/>
  </sheetData>
  <mergeCells count="2">
    <mergeCell ref="A45:D45"/>
    <mergeCell ref="B1:A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9"/>
  <sheetViews>
    <sheetView workbookViewId="0">
      <selection activeCell="AE19" sqref="AE19"/>
    </sheetView>
  </sheetViews>
  <sheetFormatPr defaultRowHeight="15" x14ac:dyDescent="0.25"/>
  <cols>
    <col min="5" max="27" width="0" hidden="1" customWidth="1"/>
    <col min="28" max="28" width="10.28515625" customWidth="1"/>
    <col min="29" max="29" width="13.42578125" customWidth="1"/>
    <col min="30" max="30" width="13.85546875" customWidth="1"/>
    <col min="31" max="31" width="13.28515625" customWidth="1"/>
  </cols>
  <sheetData>
    <row r="1" spans="1:31" ht="20.25" x14ac:dyDescent="0.3">
      <c r="A1" s="488" t="s">
        <v>175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</row>
    <row r="2" spans="1:31" ht="18" x14ac:dyDescent="0.25">
      <c r="A2" s="50" t="s">
        <v>255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4" spans="1:31" x14ac:dyDescent="0.25">
      <c r="AC4" t="s">
        <v>310</v>
      </c>
      <c r="AD4" t="s">
        <v>311</v>
      </c>
      <c r="AE4" t="s">
        <v>312</v>
      </c>
    </row>
    <row r="5" spans="1:31" s="358" customFormat="1" ht="16.149999999999999" customHeight="1" x14ac:dyDescent="0.25">
      <c r="A5" s="354" t="s">
        <v>156</v>
      </c>
      <c r="B5" s="354"/>
      <c r="C5" s="354"/>
      <c r="D5" s="354"/>
      <c r="E5" s="355"/>
      <c r="F5" s="356"/>
      <c r="G5" s="355"/>
      <c r="H5" s="356"/>
      <c r="I5" s="355"/>
      <c r="J5" s="356"/>
      <c r="K5" s="355"/>
      <c r="L5" s="356"/>
      <c r="M5" s="355"/>
      <c r="N5" s="356"/>
      <c r="O5" s="355"/>
      <c r="P5" s="356"/>
      <c r="Q5" s="355"/>
      <c r="R5" s="356"/>
      <c r="S5" s="355"/>
      <c r="T5" s="356"/>
      <c r="U5" s="355"/>
      <c r="V5" s="356"/>
      <c r="W5" s="355"/>
      <c r="X5" s="356"/>
      <c r="Y5" s="355"/>
      <c r="Z5" s="356"/>
      <c r="AA5" s="355"/>
      <c r="AB5" s="356"/>
      <c r="AC5" s="355"/>
      <c r="AD5" s="355"/>
      <c r="AE5" s="357"/>
    </row>
    <row r="6" spans="1:31" s="358" customFormat="1" ht="16.149999999999999" customHeight="1" x14ac:dyDescent="0.25">
      <c r="A6" s="359"/>
      <c r="B6" s="359" t="s">
        <v>157</v>
      </c>
      <c r="C6" s="359"/>
      <c r="D6" s="359"/>
      <c r="E6" s="360"/>
      <c r="F6" s="361"/>
      <c r="G6" s="360"/>
      <c r="H6" s="361"/>
      <c r="I6" s="360"/>
      <c r="J6" s="361"/>
      <c r="K6" s="360"/>
      <c r="L6" s="361"/>
      <c r="M6" s="360"/>
      <c r="N6" s="361"/>
      <c r="O6" s="360"/>
      <c r="P6" s="361"/>
      <c r="Q6" s="360"/>
      <c r="R6" s="361"/>
      <c r="S6" s="360"/>
      <c r="T6" s="361"/>
      <c r="U6" s="360"/>
      <c r="V6" s="361"/>
      <c r="W6" s="360"/>
      <c r="X6" s="361"/>
      <c r="Y6" s="360"/>
      <c r="Z6" s="361"/>
      <c r="AA6" s="360"/>
      <c r="AB6" s="361"/>
      <c r="AC6" s="366">
        <v>0</v>
      </c>
      <c r="AD6" s="366">
        <f t="shared" ref="AD6:AD9" si="0">AC6</f>
        <v>0</v>
      </c>
      <c r="AE6" s="367">
        <f t="shared" ref="AE6:AE9" si="1">+AD6-AC6</f>
        <v>0</v>
      </c>
    </row>
    <row r="7" spans="1:31" s="358" customFormat="1" ht="16.149999999999999" customHeight="1" x14ac:dyDescent="0.25">
      <c r="A7" s="359"/>
      <c r="B7" s="359" t="s">
        <v>158</v>
      </c>
      <c r="C7" s="359"/>
      <c r="D7" s="359"/>
      <c r="E7" s="360">
        <v>0</v>
      </c>
      <c r="F7" s="361"/>
      <c r="G7" s="360">
        <v>0</v>
      </c>
      <c r="H7" s="361"/>
      <c r="I7" s="360">
        <v>0</v>
      </c>
      <c r="J7" s="361"/>
      <c r="K7" s="360">
        <v>0</v>
      </c>
      <c r="L7" s="361"/>
      <c r="M7" s="360">
        <v>0</v>
      </c>
      <c r="N7" s="361"/>
      <c r="O7" s="360">
        <v>0</v>
      </c>
      <c r="P7" s="361"/>
      <c r="Q7" s="360">
        <v>0</v>
      </c>
      <c r="R7" s="361"/>
      <c r="S7" s="360">
        <v>0</v>
      </c>
      <c r="T7" s="361"/>
      <c r="U7" s="360">
        <v>0</v>
      </c>
      <c r="V7" s="361"/>
      <c r="W7" s="360">
        <v>0</v>
      </c>
      <c r="X7" s="361"/>
      <c r="Y7" s="360">
        <v>0</v>
      </c>
      <c r="Z7" s="361"/>
      <c r="AA7" s="360">
        <v>0</v>
      </c>
      <c r="AB7" s="361"/>
      <c r="AC7" s="366">
        <f>ROUND(SUM(E7:AA7),5)</f>
        <v>0</v>
      </c>
      <c r="AD7" s="366">
        <v>20000</v>
      </c>
      <c r="AE7" s="367">
        <f t="shared" si="1"/>
        <v>20000</v>
      </c>
    </row>
    <row r="8" spans="1:31" s="358" customFormat="1" ht="16.149999999999999" customHeight="1" x14ac:dyDescent="0.25">
      <c r="A8" s="359"/>
      <c r="B8" s="359" t="s">
        <v>159</v>
      </c>
      <c r="C8" s="359"/>
      <c r="D8" s="359"/>
      <c r="E8" s="360">
        <v>0</v>
      </c>
      <c r="F8" s="361"/>
      <c r="G8" s="360">
        <v>0</v>
      </c>
      <c r="H8" s="361"/>
      <c r="I8" s="360">
        <v>0</v>
      </c>
      <c r="J8" s="361"/>
      <c r="K8" s="360">
        <v>0</v>
      </c>
      <c r="L8" s="361"/>
      <c r="M8" s="360">
        <v>0</v>
      </c>
      <c r="N8" s="361"/>
      <c r="O8" s="360">
        <v>0</v>
      </c>
      <c r="P8" s="361"/>
      <c r="Q8" s="360">
        <v>0</v>
      </c>
      <c r="R8" s="361"/>
      <c r="S8" s="360">
        <v>0</v>
      </c>
      <c r="T8" s="361"/>
      <c r="U8" s="360">
        <v>0</v>
      </c>
      <c r="V8" s="361"/>
      <c r="W8" s="360">
        <v>0</v>
      </c>
      <c r="X8" s="361"/>
      <c r="Y8" s="360">
        <v>0</v>
      </c>
      <c r="Z8" s="361"/>
      <c r="AA8" s="360">
        <v>0</v>
      </c>
      <c r="AB8" s="361"/>
      <c r="AC8" s="366">
        <f>ROUND(SUM(E8:AA8),5)</f>
        <v>0</v>
      </c>
      <c r="AD8" s="366">
        <v>10000</v>
      </c>
      <c r="AE8" s="367">
        <f t="shared" si="1"/>
        <v>10000</v>
      </c>
    </row>
    <row r="9" spans="1:31" s="358" customFormat="1" ht="16.149999999999999" customHeight="1" x14ac:dyDescent="0.25">
      <c r="A9" s="359"/>
      <c r="B9" s="359" t="s">
        <v>160</v>
      </c>
      <c r="C9" s="359"/>
      <c r="D9" s="359"/>
      <c r="E9" s="360">
        <v>0</v>
      </c>
      <c r="F9" s="361"/>
      <c r="G9" s="360">
        <v>0</v>
      </c>
      <c r="H9" s="361"/>
      <c r="I9" s="360">
        <v>0</v>
      </c>
      <c r="J9" s="361"/>
      <c r="K9" s="360">
        <v>0</v>
      </c>
      <c r="L9" s="361"/>
      <c r="M9" s="360">
        <v>0</v>
      </c>
      <c r="N9" s="361"/>
      <c r="O9" s="360">
        <v>0</v>
      </c>
      <c r="P9" s="361"/>
      <c r="Q9" s="360"/>
      <c r="R9" s="361"/>
      <c r="S9" s="360"/>
      <c r="T9" s="361"/>
      <c r="U9" s="360"/>
      <c r="V9" s="361"/>
      <c r="W9" s="360"/>
      <c r="X9" s="361"/>
      <c r="Y9" s="360"/>
      <c r="Z9" s="361"/>
      <c r="AA9" s="360"/>
      <c r="AB9" s="361"/>
      <c r="AC9" s="366">
        <f>ROUND(SUM(E9:AA9),5)</f>
        <v>0</v>
      </c>
      <c r="AD9" s="366">
        <f t="shared" si="0"/>
        <v>0</v>
      </c>
      <c r="AE9" s="367">
        <f t="shared" si="1"/>
        <v>0</v>
      </c>
    </row>
    <row r="10" spans="1:31" s="358" customFormat="1" ht="16.149999999999999" customHeight="1" x14ac:dyDescent="0.25">
      <c r="A10" s="359" t="s">
        <v>161</v>
      </c>
      <c r="B10" s="359"/>
      <c r="C10" s="359"/>
      <c r="D10" s="359"/>
      <c r="E10" s="360">
        <f>ROUND(SUM(E6:E9),5)</f>
        <v>0</v>
      </c>
      <c r="F10" s="361"/>
      <c r="G10" s="360">
        <f>ROUND(SUM(G6:G9),5)</f>
        <v>0</v>
      </c>
      <c r="H10" s="361"/>
      <c r="I10" s="360">
        <f>ROUND(SUM(I6:I9),5)</f>
        <v>0</v>
      </c>
      <c r="J10" s="361"/>
      <c r="K10" s="360">
        <f>ROUND(SUM(K6:K9),5)</f>
        <v>0</v>
      </c>
      <c r="L10" s="361"/>
      <c r="M10" s="360">
        <f>ROUND(SUM(M6:M9),5)</f>
        <v>0</v>
      </c>
      <c r="N10" s="361"/>
      <c r="O10" s="360">
        <f>ROUND(SUM(O6:O9),5)</f>
        <v>0</v>
      </c>
      <c r="P10" s="361"/>
      <c r="Q10" s="360">
        <f>ROUND(SUM(Q6:Q9),5)</f>
        <v>0</v>
      </c>
      <c r="R10" s="361"/>
      <c r="S10" s="360">
        <f>ROUND(SUM(S6:S9),5)</f>
        <v>0</v>
      </c>
      <c r="T10" s="361"/>
      <c r="U10" s="360">
        <f>ROUND(SUM(U6:U9),5)</f>
        <v>0</v>
      </c>
      <c r="V10" s="361"/>
      <c r="W10" s="360">
        <f>ROUND(SUM(W6:W9),5)</f>
        <v>0</v>
      </c>
      <c r="X10" s="361"/>
      <c r="Y10" s="360">
        <f>ROUND(SUM(Y6:Y9),5)</f>
        <v>0</v>
      </c>
      <c r="Z10" s="361"/>
      <c r="AA10" s="360">
        <f>ROUND(SUM(AA6:AA9),5)</f>
        <v>0</v>
      </c>
      <c r="AB10" s="361"/>
      <c r="AC10" s="366">
        <f>SUM(AC6:AC9)</f>
        <v>0</v>
      </c>
      <c r="AD10" s="366">
        <f t="shared" ref="AD10:AE10" si="2">SUM(AD6:AD9)</f>
        <v>30000</v>
      </c>
      <c r="AE10" s="366">
        <f t="shared" si="2"/>
        <v>30000</v>
      </c>
    </row>
    <row r="11" spans="1:31" s="358" customFormat="1" ht="16.149999999999999" customHeight="1" thickBot="1" x14ac:dyDescent="0.3">
      <c r="A11" s="362" t="s">
        <v>162</v>
      </c>
      <c r="B11" s="362"/>
      <c r="C11" s="362"/>
      <c r="D11" s="362"/>
      <c r="E11" s="363">
        <f>ROUND(E5+E10,5)</f>
        <v>0</v>
      </c>
      <c r="F11" s="364"/>
      <c r="G11" s="363">
        <f>ROUND(G5+G10,5)</f>
        <v>0</v>
      </c>
      <c r="H11" s="364"/>
      <c r="I11" s="363">
        <f>ROUND(I5+I10,5)</f>
        <v>0</v>
      </c>
      <c r="J11" s="364"/>
      <c r="K11" s="363">
        <f>ROUND(K5+K10,5)</f>
        <v>0</v>
      </c>
      <c r="L11" s="364"/>
      <c r="M11" s="363">
        <f>ROUND(M5+M10,5)</f>
        <v>0</v>
      </c>
      <c r="N11" s="364"/>
      <c r="O11" s="363">
        <f>ROUND(O5+O10,5)</f>
        <v>0</v>
      </c>
      <c r="P11" s="364"/>
      <c r="Q11" s="363">
        <f>ROUND(Q5+Q10,5)</f>
        <v>0</v>
      </c>
      <c r="R11" s="364"/>
      <c r="S11" s="363">
        <f>ROUND(S5+S10,5)</f>
        <v>0</v>
      </c>
      <c r="T11" s="364"/>
      <c r="U11" s="363">
        <f>ROUND(U5+U10,5)</f>
        <v>0</v>
      </c>
      <c r="V11" s="364"/>
      <c r="W11" s="363">
        <f>ROUND(W5+W10,5)</f>
        <v>0</v>
      </c>
      <c r="X11" s="364"/>
      <c r="Y11" s="363">
        <f>ROUND(Y5+Y10,5)</f>
        <v>0</v>
      </c>
      <c r="Z11" s="364"/>
      <c r="AA11" s="363">
        <f>ROUND(AA5+AA10,5)</f>
        <v>0</v>
      </c>
      <c r="AB11" s="364"/>
      <c r="AC11" s="368">
        <f>AC10</f>
        <v>0</v>
      </c>
      <c r="AD11" s="368">
        <f t="shared" ref="AD11:AE11" si="3">AD10</f>
        <v>30000</v>
      </c>
      <c r="AE11" s="368">
        <f t="shared" si="3"/>
        <v>30000</v>
      </c>
    </row>
    <row r="12" spans="1:31" s="353" customFormat="1" ht="12.75" x14ac:dyDescent="0.2"/>
    <row r="13" spans="1:31" s="353" customFormat="1" ht="12.75" x14ac:dyDescent="0.2"/>
    <row r="14" spans="1:31" s="353" customFormat="1" ht="12.75" x14ac:dyDescent="0.2"/>
    <row r="19" spans="2:28" ht="18" x14ac:dyDescent="0.25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</row>
  </sheetData>
  <mergeCells count="1">
    <mergeCell ref="A1:A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BBA4-D0F7-4B98-8317-26009FF4B89B}">
  <dimension ref="A1:C33"/>
  <sheetViews>
    <sheetView workbookViewId="0">
      <selection activeCell="E32" sqref="E32"/>
    </sheetView>
  </sheetViews>
  <sheetFormatPr defaultRowHeight="15" x14ac:dyDescent="0.25"/>
  <cols>
    <col min="1" max="1" width="25.42578125" style="365" customWidth="1"/>
    <col min="2" max="2" width="23.5703125" style="234" customWidth="1"/>
    <col min="3" max="3" width="12.42578125" style="365" customWidth="1"/>
  </cols>
  <sheetData>
    <row r="1" spans="1:3" x14ac:dyDescent="0.25">
      <c r="A1" s="365" t="s">
        <v>298</v>
      </c>
    </row>
    <row r="2" spans="1:3" x14ac:dyDescent="0.25">
      <c r="B2" s="234" t="s">
        <v>300</v>
      </c>
    </row>
    <row r="3" spans="1:3" x14ac:dyDescent="0.25">
      <c r="A3" s="365">
        <v>2015</v>
      </c>
      <c r="B3" s="234">
        <v>5301.5</v>
      </c>
    </row>
    <row r="4" spans="1:3" x14ac:dyDescent="0.25">
      <c r="A4" s="365">
        <v>2016</v>
      </c>
      <c r="B4" s="234">
        <v>4105</v>
      </c>
    </row>
    <row r="5" spans="1:3" x14ac:dyDescent="0.25">
      <c r="A5" s="365">
        <v>2017</v>
      </c>
      <c r="B5" s="234">
        <v>6175</v>
      </c>
    </row>
    <row r="6" spans="1:3" x14ac:dyDescent="0.25">
      <c r="A6" s="365">
        <v>2018</v>
      </c>
      <c r="B6" s="234">
        <v>8859</v>
      </c>
    </row>
    <row r="7" spans="1:3" x14ac:dyDescent="0.25">
      <c r="A7" s="365">
        <v>2019</v>
      </c>
      <c r="B7" s="234">
        <v>10569</v>
      </c>
    </row>
    <row r="8" spans="1:3" x14ac:dyDescent="0.25">
      <c r="A8" s="365">
        <v>2020</v>
      </c>
      <c r="B8" s="234">
        <v>10568</v>
      </c>
    </row>
    <row r="9" spans="1:3" x14ac:dyDescent="0.25">
      <c r="A9" s="365">
        <v>2021</v>
      </c>
    </row>
    <row r="13" spans="1:3" x14ac:dyDescent="0.25">
      <c r="A13" s="365" t="s">
        <v>299</v>
      </c>
      <c r="B13" s="503" t="s">
        <v>299</v>
      </c>
      <c r="C13" s="503"/>
    </row>
    <row r="14" spans="1:3" x14ac:dyDescent="0.25">
      <c r="B14" s="365" t="s">
        <v>301</v>
      </c>
      <c r="C14" s="365" t="s">
        <v>302</v>
      </c>
    </row>
    <row r="15" spans="1:3" x14ac:dyDescent="0.25">
      <c r="A15" s="365">
        <v>2005</v>
      </c>
      <c r="B15" s="234">
        <v>9000</v>
      </c>
      <c r="C15" s="234">
        <v>0</v>
      </c>
    </row>
    <row r="16" spans="1:3" x14ac:dyDescent="0.25">
      <c r="A16" s="365">
        <v>2006</v>
      </c>
      <c r="B16" s="234">
        <v>15000</v>
      </c>
      <c r="C16" s="234">
        <v>0</v>
      </c>
    </row>
    <row r="17" spans="1:3" x14ac:dyDescent="0.25">
      <c r="A17" s="365">
        <v>2007</v>
      </c>
      <c r="B17" s="234">
        <v>3000</v>
      </c>
      <c r="C17" s="234">
        <v>0</v>
      </c>
    </row>
    <row r="18" spans="1:3" x14ac:dyDescent="0.25">
      <c r="A18" s="365">
        <v>2008</v>
      </c>
      <c r="B18" s="234">
        <v>0</v>
      </c>
      <c r="C18" s="234">
        <v>0</v>
      </c>
    </row>
    <row r="19" spans="1:3" x14ac:dyDescent="0.25">
      <c r="A19" s="365">
        <v>2009</v>
      </c>
      <c r="B19" s="234">
        <v>6000</v>
      </c>
      <c r="C19" s="234">
        <v>0</v>
      </c>
    </row>
    <row r="20" spans="1:3" x14ac:dyDescent="0.25">
      <c r="A20" s="365">
        <v>2010</v>
      </c>
      <c r="B20" s="234">
        <v>9710</v>
      </c>
      <c r="C20" s="234">
        <v>0</v>
      </c>
    </row>
    <row r="21" spans="1:3" x14ac:dyDescent="0.25">
      <c r="A21" s="365">
        <v>2011</v>
      </c>
      <c r="B21" s="234">
        <v>0</v>
      </c>
      <c r="C21" s="234">
        <v>0</v>
      </c>
    </row>
    <row r="22" spans="1:3" x14ac:dyDescent="0.25">
      <c r="A22" s="365">
        <v>2012</v>
      </c>
      <c r="B22" s="234">
        <v>0</v>
      </c>
      <c r="C22" s="234">
        <v>0</v>
      </c>
    </row>
    <row r="23" spans="1:3" x14ac:dyDescent="0.25">
      <c r="A23" s="365">
        <v>2013</v>
      </c>
      <c r="B23" s="234">
        <v>9710</v>
      </c>
      <c r="C23" s="234">
        <v>10577</v>
      </c>
    </row>
    <row r="24" spans="1:3" x14ac:dyDescent="0.25">
      <c r="A24" s="365">
        <v>2014</v>
      </c>
      <c r="B24" s="234">
        <v>10830</v>
      </c>
      <c r="C24" s="234">
        <v>14345</v>
      </c>
    </row>
    <row r="25" spans="1:3" x14ac:dyDescent="0.25">
      <c r="A25" s="365">
        <v>2015</v>
      </c>
      <c r="B25" s="234">
        <v>0</v>
      </c>
      <c r="C25" s="234">
        <v>26206.799999999999</v>
      </c>
    </row>
    <row r="26" spans="1:3" x14ac:dyDescent="0.25">
      <c r="A26" s="365">
        <v>2016</v>
      </c>
      <c r="B26" s="234">
        <v>11354</v>
      </c>
      <c r="C26" s="234">
        <v>59110.75</v>
      </c>
    </row>
    <row r="27" spans="1:3" x14ac:dyDescent="0.25">
      <c r="A27" s="365">
        <v>2017</v>
      </c>
      <c r="B27" s="234">
        <v>0</v>
      </c>
      <c r="C27" s="234">
        <v>16402.75</v>
      </c>
    </row>
    <row r="28" spans="1:3" x14ac:dyDescent="0.25">
      <c r="A28" s="365">
        <v>2018</v>
      </c>
      <c r="B28" s="234">
        <v>12184</v>
      </c>
      <c r="C28" s="234">
        <v>54066</v>
      </c>
    </row>
    <row r="29" spans="1:3" x14ac:dyDescent="0.25">
      <c r="A29" s="365">
        <v>2019</v>
      </c>
      <c r="B29" s="234">
        <v>0</v>
      </c>
      <c r="C29" s="234">
        <v>0</v>
      </c>
    </row>
    <row r="30" spans="1:3" x14ac:dyDescent="0.25">
      <c r="A30" s="365">
        <v>2020</v>
      </c>
      <c r="B30" s="234">
        <v>12184</v>
      </c>
      <c r="C30" s="234">
        <v>0</v>
      </c>
    </row>
    <row r="32" spans="1:3" x14ac:dyDescent="0.25">
      <c r="C32" s="234"/>
    </row>
    <row r="33" spans="3:3" x14ac:dyDescent="0.25">
      <c r="C33" s="422"/>
    </row>
  </sheetData>
  <mergeCells count="1">
    <mergeCell ref="B13:C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0"/>
  <sheetViews>
    <sheetView tabSelected="1" workbookViewId="0">
      <selection activeCell="AF51" sqref="AF51"/>
    </sheetView>
  </sheetViews>
  <sheetFormatPr defaultRowHeight="15" x14ac:dyDescent="0.25"/>
  <cols>
    <col min="3" max="25" width="0" hidden="1" customWidth="1"/>
    <col min="26" max="26" width="22.7109375" customWidth="1"/>
    <col min="27" max="27" width="15.42578125" customWidth="1"/>
    <col min="28" max="28" width="15.85546875" customWidth="1"/>
  </cols>
  <sheetData>
    <row r="1" spans="1:35" ht="20.25" x14ac:dyDescent="0.3">
      <c r="A1" s="488" t="s">
        <v>175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</row>
    <row r="2" spans="1:35" ht="18" x14ac:dyDescent="0.25">
      <c r="A2" s="82"/>
      <c r="B2" s="504" t="s">
        <v>252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"/>
    </row>
    <row r="3" spans="1:35" ht="18" x14ac:dyDescent="0.25">
      <c r="A3" s="82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50"/>
    </row>
    <row r="4" spans="1:35" x14ac:dyDescent="0.25">
      <c r="A4" s="67"/>
      <c r="B4" s="67"/>
      <c r="C4" s="84"/>
      <c r="D4" s="85"/>
      <c r="E4" s="84"/>
      <c r="F4" s="85"/>
      <c r="G4" s="84"/>
      <c r="H4" s="85"/>
      <c r="I4" s="84"/>
      <c r="J4" s="85"/>
      <c r="K4" s="84"/>
      <c r="L4" s="85"/>
      <c r="M4" s="84"/>
      <c r="N4" s="85"/>
      <c r="O4" s="84"/>
      <c r="P4" s="85"/>
      <c r="Q4" s="84"/>
      <c r="R4" s="85"/>
      <c r="S4" s="84"/>
      <c r="T4" s="85"/>
      <c r="U4" s="84"/>
      <c r="V4" s="85"/>
      <c r="W4" s="84"/>
      <c r="X4" s="85"/>
      <c r="Y4" s="84"/>
      <c r="Z4" s="85"/>
      <c r="AA4" s="90" t="s">
        <v>0</v>
      </c>
      <c r="AB4" s="90" t="s">
        <v>0</v>
      </c>
      <c r="AC4" s="91" t="s">
        <v>165</v>
      </c>
    </row>
    <row r="5" spans="1:35" x14ac:dyDescent="0.25">
      <c r="A5" s="83"/>
      <c r="B5" s="83"/>
      <c r="C5" s="83" t="s">
        <v>1</v>
      </c>
      <c r="D5" s="86"/>
      <c r="E5" s="83" t="s">
        <v>2</v>
      </c>
      <c r="F5" s="86"/>
      <c r="G5" s="83" t="s">
        <v>3</v>
      </c>
      <c r="H5" s="86"/>
      <c r="I5" s="83" t="s">
        <v>4</v>
      </c>
      <c r="J5" s="86"/>
      <c r="K5" s="83" t="s">
        <v>5</v>
      </c>
      <c r="L5" s="86"/>
      <c r="M5" s="83" t="s">
        <v>6</v>
      </c>
      <c r="N5" s="86"/>
      <c r="O5" s="83" t="s">
        <v>7</v>
      </c>
      <c r="P5" s="86"/>
      <c r="Q5" s="83" t="s">
        <v>8</v>
      </c>
      <c r="R5" s="86"/>
      <c r="S5" s="83" t="s">
        <v>9</v>
      </c>
      <c r="T5" s="86"/>
      <c r="U5" s="83" t="s">
        <v>10</v>
      </c>
      <c r="V5" s="86"/>
      <c r="W5" s="83" t="s">
        <v>11</v>
      </c>
      <c r="X5" s="86"/>
      <c r="Y5" s="83" t="s">
        <v>12</v>
      </c>
      <c r="Z5" s="86"/>
      <c r="AA5" s="92" t="s">
        <v>164</v>
      </c>
      <c r="AB5" s="92" t="s">
        <v>251</v>
      </c>
      <c r="AC5" s="93" t="s">
        <v>167</v>
      </c>
      <c r="AD5" s="51"/>
    </row>
    <row r="6" spans="1:35" s="60" customFormat="1" x14ac:dyDescent="0.25">
      <c r="A6" s="61" t="s">
        <v>14</v>
      </c>
      <c r="B6" s="61"/>
      <c r="C6" s="49"/>
      <c r="D6" s="87"/>
      <c r="E6" s="49"/>
      <c r="F6" s="87"/>
      <c r="G6" s="49"/>
      <c r="H6" s="87"/>
      <c r="I6" s="49"/>
      <c r="J6" s="87"/>
      <c r="K6" s="49"/>
      <c r="L6" s="87"/>
      <c r="M6" s="49"/>
      <c r="N6" s="87"/>
      <c r="O6" s="49"/>
      <c r="P6" s="87"/>
      <c r="Q6" s="49"/>
      <c r="R6" s="87"/>
      <c r="S6" s="49"/>
      <c r="T6" s="87"/>
      <c r="U6" s="49"/>
      <c r="V6" s="87"/>
      <c r="W6" s="49"/>
      <c r="X6" s="87"/>
      <c r="Y6" s="49"/>
      <c r="Z6" s="87"/>
      <c r="AA6" s="49"/>
      <c r="AB6" s="49"/>
      <c r="AC6" s="88"/>
    </row>
    <row r="7" spans="1:35" x14ac:dyDescent="0.25">
      <c r="A7" s="67" t="s">
        <v>240</v>
      </c>
      <c r="B7" s="67"/>
      <c r="C7" s="66">
        <v>6235.42</v>
      </c>
      <c r="D7" s="65"/>
      <c r="E7" s="66">
        <v>3153.83</v>
      </c>
      <c r="F7" s="65"/>
      <c r="G7" s="66">
        <v>0</v>
      </c>
      <c r="H7" s="65"/>
      <c r="I7" s="66">
        <v>0</v>
      </c>
      <c r="J7" s="65"/>
      <c r="K7" s="66">
        <v>0</v>
      </c>
      <c r="L7" s="65"/>
      <c r="M7" s="66">
        <v>0</v>
      </c>
      <c r="N7" s="65"/>
      <c r="O7" s="66">
        <v>39490.949999999997</v>
      </c>
      <c r="P7" s="65"/>
      <c r="Q7" s="66">
        <v>0</v>
      </c>
      <c r="R7" s="65"/>
      <c r="S7" s="66">
        <v>0</v>
      </c>
      <c r="T7" s="65"/>
      <c r="U7" s="66">
        <v>0</v>
      </c>
      <c r="V7" s="65"/>
      <c r="W7" s="66">
        <v>22183.759999999998</v>
      </c>
      <c r="X7" s="65"/>
      <c r="Y7" s="66">
        <v>31735.040000000001</v>
      </c>
      <c r="Z7" s="65"/>
      <c r="AA7" s="66">
        <v>105000</v>
      </c>
      <c r="AB7" s="66">
        <v>108000</v>
      </c>
      <c r="AC7" s="79">
        <f>+AB7-AA7</f>
        <v>3000</v>
      </c>
    </row>
    <row r="8" spans="1:35" x14ac:dyDescent="0.25">
      <c r="A8" s="67" t="s">
        <v>239</v>
      </c>
      <c r="B8" s="67"/>
      <c r="C8" s="66">
        <v>0</v>
      </c>
      <c r="D8" s="65"/>
      <c r="E8" s="66">
        <v>165.63</v>
      </c>
      <c r="F8" s="65"/>
      <c r="G8" s="66">
        <v>100.47</v>
      </c>
      <c r="H8" s="65"/>
      <c r="I8" s="66">
        <v>0</v>
      </c>
      <c r="J8" s="65"/>
      <c r="K8" s="66">
        <v>0</v>
      </c>
      <c r="L8" s="65"/>
      <c r="M8" s="66">
        <v>0</v>
      </c>
      <c r="N8" s="65"/>
      <c r="O8" s="66">
        <v>3.22</v>
      </c>
      <c r="P8" s="65"/>
      <c r="Q8" s="66">
        <v>0</v>
      </c>
      <c r="R8" s="65"/>
      <c r="S8" s="66">
        <v>0</v>
      </c>
      <c r="T8" s="65"/>
      <c r="U8" s="66">
        <v>0</v>
      </c>
      <c r="V8" s="65"/>
      <c r="W8" s="66">
        <v>6.24</v>
      </c>
      <c r="X8" s="65"/>
      <c r="Y8" s="66">
        <v>0</v>
      </c>
      <c r="Z8" s="65"/>
      <c r="AA8" s="66">
        <v>300</v>
      </c>
      <c r="AB8" s="66">
        <v>500</v>
      </c>
      <c r="AC8" s="79">
        <f>+AB8-AA8</f>
        <v>200</v>
      </c>
    </row>
    <row r="9" spans="1:35" x14ac:dyDescent="0.25">
      <c r="A9" s="21" t="s">
        <v>29</v>
      </c>
      <c r="B9" s="21"/>
      <c r="C9" s="22">
        <f>ROUND(SUM(C6:C8),5)</f>
        <v>6235.42</v>
      </c>
      <c r="D9" s="23"/>
      <c r="E9" s="22">
        <f>ROUND(SUM(E6:E8),5)</f>
        <v>3319.46</v>
      </c>
      <c r="F9" s="23"/>
      <c r="G9" s="22">
        <f>ROUND(SUM(G6:G8),5)</f>
        <v>100.47</v>
      </c>
      <c r="H9" s="23"/>
      <c r="I9" s="22">
        <f>ROUND(SUM(I6:I8),5)</f>
        <v>0</v>
      </c>
      <c r="J9" s="23"/>
      <c r="K9" s="22">
        <f>ROUND(SUM(K6:K8),5)</f>
        <v>0</v>
      </c>
      <c r="L9" s="23"/>
      <c r="M9" s="22">
        <f>ROUND(SUM(M6:M8),5)</f>
        <v>0</v>
      </c>
      <c r="N9" s="23"/>
      <c r="O9" s="22">
        <f>ROUND(SUM(O6:O8),5)</f>
        <v>39494.17</v>
      </c>
      <c r="P9" s="23"/>
      <c r="Q9" s="22">
        <f>ROUND(SUM(Q6:Q8),5)</f>
        <v>0</v>
      </c>
      <c r="R9" s="23"/>
      <c r="S9" s="22">
        <f>ROUND(SUM(S6:S8),5)</f>
        <v>0</v>
      </c>
      <c r="T9" s="23"/>
      <c r="U9" s="22">
        <f>ROUND(SUM(U6:U8),5)</f>
        <v>0</v>
      </c>
      <c r="V9" s="23"/>
      <c r="W9" s="22">
        <f>ROUND(SUM(W6:W8),5)</f>
        <v>22190</v>
      </c>
      <c r="X9" s="23"/>
      <c r="Y9" s="22">
        <f>ROUND(SUM(Y6:Y8),5)</f>
        <v>31735.040000000001</v>
      </c>
      <c r="Z9" s="23"/>
      <c r="AA9" s="22">
        <f>SUM(AA7:AA8)</f>
        <v>105300</v>
      </c>
      <c r="AB9" s="22">
        <f>SUM(AB7:AB8)</f>
        <v>108500</v>
      </c>
      <c r="AC9" s="24">
        <f>+AB9-AA9</f>
        <v>3200</v>
      </c>
    </row>
    <row r="10" spans="1:35" x14ac:dyDescent="0.25">
      <c r="A10" s="47" t="s">
        <v>31</v>
      </c>
      <c r="B10" s="47"/>
      <c r="C10" s="48"/>
      <c r="D10" s="69"/>
      <c r="E10" s="48"/>
      <c r="F10" s="69"/>
      <c r="G10" s="48"/>
      <c r="H10" s="69"/>
      <c r="I10" s="48"/>
      <c r="J10" s="69"/>
      <c r="K10" s="48"/>
      <c r="L10" s="69"/>
      <c r="M10" s="48"/>
      <c r="N10" s="69"/>
      <c r="O10" s="48"/>
      <c r="P10" s="69"/>
      <c r="Q10" s="48"/>
      <c r="R10" s="69"/>
      <c r="S10" s="48"/>
      <c r="T10" s="69"/>
      <c r="U10" s="48"/>
      <c r="V10" s="69"/>
      <c r="W10" s="48"/>
      <c r="X10" s="69"/>
      <c r="Y10" s="48"/>
      <c r="Z10" s="69"/>
      <c r="AA10" s="48"/>
      <c r="AB10" s="48"/>
      <c r="AC10" s="80"/>
    </row>
    <row r="11" spans="1:35" x14ac:dyDescent="0.25">
      <c r="A11" s="67" t="s">
        <v>238</v>
      </c>
      <c r="B11" s="67"/>
      <c r="C11" s="66"/>
      <c r="D11" s="65"/>
      <c r="E11" s="66"/>
      <c r="F11" s="65"/>
      <c r="G11" s="66"/>
      <c r="H11" s="65"/>
      <c r="I11" s="66"/>
      <c r="J11" s="65"/>
      <c r="K11" s="66"/>
      <c r="L11" s="65"/>
      <c r="M11" s="66"/>
      <c r="N11" s="65"/>
      <c r="O11" s="66"/>
      <c r="P11" s="65"/>
      <c r="Q11" s="66"/>
      <c r="R11" s="65"/>
      <c r="S11" s="66"/>
      <c r="T11" s="65"/>
      <c r="U11" s="66"/>
      <c r="V11" s="65"/>
      <c r="W11" s="66"/>
      <c r="X11" s="65"/>
      <c r="Y11" s="66"/>
      <c r="Z11" s="65"/>
      <c r="AA11" s="66"/>
      <c r="AB11" s="66"/>
      <c r="AC11" s="81"/>
    </row>
    <row r="12" spans="1:35" x14ac:dyDescent="0.25">
      <c r="A12" s="15"/>
      <c r="B12" s="15" t="s">
        <v>237</v>
      </c>
      <c r="C12" s="16">
        <v>0</v>
      </c>
      <c r="D12" s="17"/>
      <c r="E12" s="16">
        <v>0</v>
      </c>
      <c r="F12" s="17"/>
      <c r="G12" s="16">
        <v>0</v>
      </c>
      <c r="H12" s="17"/>
      <c r="I12" s="16">
        <v>0</v>
      </c>
      <c r="J12" s="17"/>
      <c r="K12" s="16">
        <v>0</v>
      </c>
      <c r="L12" s="17"/>
      <c r="M12" s="16">
        <v>0</v>
      </c>
      <c r="N12" s="17"/>
      <c r="O12" s="16">
        <v>0</v>
      </c>
      <c r="P12" s="17"/>
      <c r="Q12" s="16">
        <v>21284</v>
      </c>
      <c r="R12" s="17"/>
      <c r="S12" s="16">
        <v>0</v>
      </c>
      <c r="T12" s="17"/>
      <c r="U12" s="16">
        <v>0</v>
      </c>
      <c r="V12" s="17"/>
      <c r="W12" s="16">
        <v>0</v>
      </c>
      <c r="X12" s="17"/>
      <c r="Y12" s="16">
        <v>0</v>
      </c>
      <c r="Z12" s="17"/>
      <c r="AA12" s="16">
        <v>21284</v>
      </c>
      <c r="AB12" s="16">
        <v>21284</v>
      </c>
      <c r="AC12" s="20">
        <f t="shared" ref="AC12:AC23" si="0">+AB12-AA12</f>
        <v>0</v>
      </c>
    </row>
    <row r="13" spans="1:35" x14ac:dyDescent="0.25">
      <c r="A13" s="15" t="s">
        <v>267</v>
      </c>
      <c r="B13" s="15" t="s">
        <v>295</v>
      </c>
      <c r="C13" s="16"/>
      <c r="D13" s="17"/>
      <c r="E13" s="16"/>
      <c r="F13" s="17"/>
      <c r="G13" s="16"/>
      <c r="H13" s="17"/>
      <c r="I13" s="16"/>
      <c r="J13" s="17"/>
      <c r="K13" s="16"/>
      <c r="L13" s="17"/>
      <c r="M13" s="16"/>
      <c r="N13" s="17"/>
      <c r="O13" s="16"/>
      <c r="P13" s="17"/>
      <c r="Q13" s="16"/>
      <c r="R13" s="17"/>
      <c r="S13" s="16"/>
      <c r="T13" s="17"/>
      <c r="U13" s="16"/>
      <c r="V13" s="17"/>
      <c r="W13" s="16"/>
      <c r="X13" s="17"/>
      <c r="Y13" s="16"/>
      <c r="Z13" s="17"/>
      <c r="AA13" s="16">
        <v>6370</v>
      </c>
      <c r="AB13" s="16">
        <v>10665</v>
      </c>
      <c r="AC13" s="20">
        <f t="shared" si="0"/>
        <v>4295</v>
      </c>
    </row>
    <row r="14" spans="1:35" x14ac:dyDescent="0.25">
      <c r="A14" s="15" t="s">
        <v>267</v>
      </c>
      <c r="B14" s="15" t="s">
        <v>296</v>
      </c>
      <c r="C14" s="16">
        <v>3090.51</v>
      </c>
      <c r="D14" s="17"/>
      <c r="E14" s="16">
        <v>0</v>
      </c>
      <c r="F14" s="17"/>
      <c r="G14" s="16">
        <v>0</v>
      </c>
      <c r="H14" s="17"/>
      <c r="I14" s="16">
        <v>0</v>
      </c>
      <c r="J14" s="17"/>
      <c r="K14" s="16">
        <v>0</v>
      </c>
      <c r="L14" s="17"/>
      <c r="M14" s="16">
        <v>0</v>
      </c>
      <c r="N14" s="17"/>
      <c r="O14" s="16">
        <v>5641</v>
      </c>
      <c r="P14" s="17"/>
      <c r="Q14" s="16">
        <v>0</v>
      </c>
      <c r="R14" s="17"/>
      <c r="S14" s="16">
        <v>0</v>
      </c>
      <c r="T14" s="17"/>
      <c r="U14" s="16">
        <v>1788.49</v>
      </c>
      <c r="V14" s="17"/>
      <c r="W14" s="16">
        <v>0</v>
      </c>
      <c r="X14" s="17"/>
      <c r="Y14" s="16">
        <v>0</v>
      </c>
      <c r="Z14" s="17"/>
      <c r="AA14" s="16">
        <v>5733</v>
      </c>
      <c r="AB14" s="16">
        <v>9599</v>
      </c>
      <c r="AC14" s="20">
        <f t="shared" si="0"/>
        <v>3866</v>
      </c>
    </row>
    <row r="15" spans="1:35" x14ac:dyDescent="0.25">
      <c r="A15" s="15"/>
      <c r="B15" s="15" t="s">
        <v>236</v>
      </c>
      <c r="C15" s="16">
        <v>0</v>
      </c>
      <c r="D15" s="17"/>
      <c r="E15" s="16">
        <v>0</v>
      </c>
      <c r="F15" s="17"/>
      <c r="G15" s="16">
        <v>0</v>
      </c>
      <c r="H15" s="17"/>
      <c r="I15" s="16">
        <v>0</v>
      </c>
      <c r="J15" s="17"/>
      <c r="K15" s="16">
        <v>0</v>
      </c>
      <c r="L15" s="17"/>
      <c r="M15" s="16">
        <v>0</v>
      </c>
      <c r="N15" s="17"/>
      <c r="O15" s="16">
        <v>634.63</v>
      </c>
      <c r="P15" s="17"/>
      <c r="Q15" s="16">
        <v>0</v>
      </c>
      <c r="R15" s="17"/>
      <c r="S15" s="16">
        <v>0</v>
      </c>
      <c r="T15" s="17"/>
      <c r="U15" s="16">
        <v>338.37</v>
      </c>
      <c r="V15" s="17"/>
      <c r="W15" s="16">
        <v>0</v>
      </c>
      <c r="X15" s="17"/>
      <c r="Y15" s="16">
        <v>0</v>
      </c>
      <c r="Z15" s="17"/>
      <c r="AA15" s="16">
        <v>1000</v>
      </c>
      <c r="AB15" s="16">
        <v>2000</v>
      </c>
      <c r="AC15" s="20">
        <f t="shared" si="0"/>
        <v>1000</v>
      </c>
      <c r="AI15" s="96"/>
    </row>
    <row r="16" spans="1:35" x14ac:dyDescent="0.25">
      <c r="A16" s="15"/>
      <c r="B16" s="15" t="s">
        <v>235</v>
      </c>
      <c r="C16" s="16">
        <v>232.97</v>
      </c>
      <c r="D16" s="17"/>
      <c r="E16" s="16">
        <v>0</v>
      </c>
      <c r="F16" s="17"/>
      <c r="G16" s="16">
        <v>0</v>
      </c>
      <c r="H16" s="17"/>
      <c r="I16" s="16">
        <v>0</v>
      </c>
      <c r="J16" s="17"/>
      <c r="K16" s="16">
        <v>0</v>
      </c>
      <c r="L16" s="17"/>
      <c r="M16" s="16">
        <v>267.02999999999997</v>
      </c>
      <c r="N16" s="17"/>
      <c r="O16" s="16">
        <v>0</v>
      </c>
      <c r="P16" s="17"/>
      <c r="Q16" s="16">
        <v>0</v>
      </c>
      <c r="R16" s="17"/>
      <c r="S16" s="16">
        <v>0</v>
      </c>
      <c r="T16" s="17"/>
      <c r="U16" s="16">
        <v>0</v>
      </c>
      <c r="V16" s="17"/>
      <c r="W16" s="16">
        <v>0</v>
      </c>
      <c r="X16" s="17"/>
      <c r="Y16" s="16">
        <v>0</v>
      </c>
      <c r="Z16" s="17"/>
      <c r="AA16" s="16">
        <v>500</v>
      </c>
      <c r="AB16" s="16">
        <v>4000</v>
      </c>
      <c r="AC16" s="20">
        <f t="shared" si="0"/>
        <v>3500</v>
      </c>
    </row>
    <row r="17" spans="1:29" x14ac:dyDescent="0.25">
      <c r="A17" s="15"/>
      <c r="B17" s="15" t="s">
        <v>234</v>
      </c>
      <c r="C17" s="16">
        <v>0</v>
      </c>
      <c r="D17" s="17"/>
      <c r="E17" s="16">
        <v>8750</v>
      </c>
      <c r="F17" s="17"/>
      <c r="G17" s="16">
        <v>0</v>
      </c>
      <c r="H17" s="17"/>
      <c r="I17" s="16">
        <v>0</v>
      </c>
      <c r="J17" s="17"/>
      <c r="K17" s="16">
        <v>0</v>
      </c>
      <c r="L17" s="17"/>
      <c r="M17" s="16">
        <v>17500</v>
      </c>
      <c r="N17" s="17"/>
      <c r="O17" s="16">
        <v>0</v>
      </c>
      <c r="P17" s="17"/>
      <c r="Q17" s="16">
        <v>0</v>
      </c>
      <c r="R17" s="17"/>
      <c r="S17" s="16">
        <v>0</v>
      </c>
      <c r="T17" s="17"/>
      <c r="U17" s="16">
        <v>8750</v>
      </c>
      <c r="V17" s="17"/>
      <c r="W17" s="16">
        <v>0</v>
      </c>
      <c r="X17" s="17"/>
      <c r="Y17" s="16">
        <v>0</v>
      </c>
      <c r="Z17" s="17"/>
      <c r="AA17" s="16">
        <v>38000</v>
      </c>
      <c r="AB17" s="16">
        <v>40000</v>
      </c>
      <c r="AC17" s="20">
        <f t="shared" si="0"/>
        <v>2000</v>
      </c>
    </row>
    <row r="18" spans="1:29" x14ac:dyDescent="0.25">
      <c r="A18" s="15"/>
      <c r="B18" s="15" t="s">
        <v>233</v>
      </c>
      <c r="C18" s="16">
        <v>0</v>
      </c>
      <c r="D18" s="17"/>
      <c r="E18" s="16">
        <v>0</v>
      </c>
      <c r="F18" s="17"/>
      <c r="G18" s="16">
        <v>0</v>
      </c>
      <c r="H18" s="17"/>
      <c r="I18" s="16">
        <v>0</v>
      </c>
      <c r="J18" s="17"/>
      <c r="K18" s="16">
        <v>0</v>
      </c>
      <c r="L18" s="17"/>
      <c r="M18" s="16">
        <v>0</v>
      </c>
      <c r="N18" s="17"/>
      <c r="O18" s="16">
        <v>0</v>
      </c>
      <c r="P18" s="17"/>
      <c r="Q18" s="16">
        <v>0</v>
      </c>
      <c r="R18" s="17"/>
      <c r="S18" s="16">
        <v>0</v>
      </c>
      <c r="T18" s="17"/>
      <c r="U18" s="16">
        <v>0</v>
      </c>
      <c r="V18" s="17"/>
      <c r="W18" s="16">
        <v>34.28</v>
      </c>
      <c r="X18" s="17"/>
      <c r="Y18" s="16">
        <v>215.72</v>
      </c>
      <c r="Z18" s="17"/>
      <c r="AA18" s="16">
        <v>250</v>
      </c>
      <c r="AB18" s="16">
        <v>1000</v>
      </c>
      <c r="AC18" s="20">
        <f t="shared" si="0"/>
        <v>750</v>
      </c>
    </row>
    <row r="19" spans="1:29" x14ac:dyDescent="0.25">
      <c r="A19" s="15"/>
      <c r="B19" s="15" t="s">
        <v>232</v>
      </c>
      <c r="C19" s="16">
        <v>0</v>
      </c>
      <c r="D19" s="17"/>
      <c r="E19" s="16">
        <v>0</v>
      </c>
      <c r="F19" s="17"/>
      <c r="G19" s="16">
        <v>0</v>
      </c>
      <c r="H19" s="17"/>
      <c r="I19" s="16">
        <v>0</v>
      </c>
      <c r="J19" s="17"/>
      <c r="K19" s="16">
        <v>0</v>
      </c>
      <c r="L19" s="17"/>
      <c r="M19" s="16">
        <v>112.5</v>
      </c>
      <c r="N19" s="17"/>
      <c r="O19" s="16">
        <v>0</v>
      </c>
      <c r="P19" s="17"/>
      <c r="Q19" s="16">
        <v>0</v>
      </c>
      <c r="R19" s="17"/>
      <c r="S19" s="16">
        <v>175</v>
      </c>
      <c r="T19" s="17"/>
      <c r="U19" s="16">
        <v>0</v>
      </c>
      <c r="V19" s="17"/>
      <c r="W19" s="16">
        <v>294.37</v>
      </c>
      <c r="X19" s="17"/>
      <c r="Y19" s="16">
        <v>18.13</v>
      </c>
      <c r="Z19" s="17"/>
      <c r="AA19" s="16">
        <v>600</v>
      </c>
      <c r="AB19" s="16">
        <v>1000</v>
      </c>
      <c r="AC19" s="20">
        <f t="shared" si="0"/>
        <v>400</v>
      </c>
    </row>
    <row r="20" spans="1:29" x14ac:dyDescent="0.25">
      <c r="A20" s="15"/>
      <c r="B20" s="15" t="s">
        <v>231</v>
      </c>
      <c r="C20" s="16">
        <v>0</v>
      </c>
      <c r="D20" s="17"/>
      <c r="E20" s="16">
        <v>0</v>
      </c>
      <c r="F20" s="17"/>
      <c r="G20" s="16">
        <v>0</v>
      </c>
      <c r="H20" s="17"/>
      <c r="I20" s="16">
        <v>0</v>
      </c>
      <c r="J20" s="17"/>
      <c r="K20" s="16">
        <v>0</v>
      </c>
      <c r="L20" s="17"/>
      <c r="M20" s="16">
        <v>0</v>
      </c>
      <c r="N20" s="17"/>
      <c r="O20" s="16">
        <v>0</v>
      </c>
      <c r="P20" s="17"/>
      <c r="Q20" s="16">
        <v>0</v>
      </c>
      <c r="R20" s="17"/>
      <c r="S20" s="16">
        <v>0</v>
      </c>
      <c r="T20" s="17"/>
      <c r="U20" s="16">
        <v>25</v>
      </c>
      <c r="V20" s="17"/>
      <c r="W20" s="16">
        <v>0</v>
      </c>
      <c r="X20" s="17"/>
      <c r="Y20" s="16">
        <v>275</v>
      </c>
      <c r="Z20" s="17"/>
      <c r="AA20" s="16">
        <v>300</v>
      </c>
      <c r="AB20" s="16">
        <v>0</v>
      </c>
      <c r="AC20" s="20">
        <f t="shared" si="0"/>
        <v>-300</v>
      </c>
    </row>
    <row r="21" spans="1:29" x14ac:dyDescent="0.25">
      <c r="A21" s="15"/>
      <c r="B21" s="15" t="s">
        <v>230</v>
      </c>
      <c r="C21" s="16">
        <v>0</v>
      </c>
      <c r="D21" s="17"/>
      <c r="E21" s="16">
        <v>0</v>
      </c>
      <c r="F21" s="17"/>
      <c r="G21" s="16">
        <v>0</v>
      </c>
      <c r="H21" s="17"/>
      <c r="I21" s="16">
        <v>0</v>
      </c>
      <c r="J21" s="17"/>
      <c r="K21" s="16">
        <v>0</v>
      </c>
      <c r="L21" s="17"/>
      <c r="M21" s="16">
        <v>0</v>
      </c>
      <c r="N21" s="17"/>
      <c r="O21" s="16">
        <v>0</v>
      </c>
      <c r="P21" s="17"/>
      <c r="Q21" s="16">
        <v>0</v>
      </c>
      <c r="R21" s="17"/>
      <c r="S21" s="16">
        <v>0</v>
      </c>
      <c r="T21" s="17"/>
      <c r="U21" s="16">
        <v>0</v>
      </c>
      <c r="V21" s="17"/>
      <c r="W21" s="16">
        <v>0</v>
      </c>
      <c r="X21" s="17"/>
      <c r="Y21" s="16">
        <v>0</v>
      </c>
      <c r="Z21" s="17"/>
      <c r="AA21" s="16">
        <v>0</v>
      </c>
      <c r="AB21" s="16">
        <v>0</v>
      </c>
      <c r="AC21" s="20">
        <f t="shared" si="0"/>
        <v>0</v>
      </c>
    </row>
    <row r="22" spans="1:29" x14ac:dyDescent="0.25">
      <c r="A22" s="67"/>
      <c r="B22" s="67" t="s">
        <v>229</v>
      </c>
      <c r="C22" s="66">
        <v>0</v>
      </c>
      <c r="D22" s="65"/>
      <c r="E22" s="66">
        <v>0</v>
      </c>
      <c r="F22" s="65"/>
      <c r="G22" s="66">
        <v>0</v>
      </c>
      <c r="H22" s="65"/>
      <c r="I22" s="66">
        <v>0</v>
      </c>
      <c r="J22" s="65"/>
      <c r="K22" s="66">
        <v>0</v>
      </c>
      <c r="L22" s="65"/>
      <c r="M22" s="66">
        <v>0</v>
      </c>
      <c r="N22" s="65"/>
      <c r="O22" s="66">
        <v>0</v>
      </c>
      <c r="P22" s="65"/>
      <c r="Q22" s="66">
        <v>0</v>
      </c>
      <c r="R22" s="65"/>
      <c r="S22" s="66">
        <v>0</v>
      </c>
      <c r="T22" s="65"/>
      <c r="U22" s="66">
        <v>0</v>
      </c>
      <c r="V22" s="65"/>
      <c r="W22" s="66">
        <v>0</v>
      </c>
      <c r="X22" s="65"/>
      <c r="Y22" s="66">
        <v>0</v>
      </c>
      <c r="Z22" s="65"/>
      <c r="AA22" s="66">
        <v>0</v>
      </c>
      <c r="AB22" s="66">
        <v>0</v>
      </c>
      <c r="AC22" s="79">
        <f t="shared" si="0"/>
        <v>0</v>
      </c>
    </row>
    <row r="23" spans="1:29" x14ac:dyDescent="0.25">
      <c r="A23" s="21" t="s">
        <v>228</v>
      </c>
      <c r="B23" s="21"/>
      <c r="C23" s="22">
        <f>ROUND(SUM(C11:C22),5)</f>
        <v>3323.48</v>
      </c>
      <c r="D23" s="23"/>
      <c r="E23" s="22">
        <f>ROUND(SUM(E11:E22),5)</f>
        <v>8750</v>
      </c>
      <c r="F23" s="23"/>
      <c r="G23" s="22">
        <f>ROUND(SUM(G11:G22),5)</f>
        <v>0</v>
      </c>
      <c r="H23" s="23"/>
      <c r="I23" s="22">
        <f>ROUND(SUM(I11:I22),5)</f>
        <v>0</v>
      </c>
      <c r="J23" s="23"/>
      <c r="K23" s="22">
        <f>ROUND(SUM(K11:K22),5)</f>
        <v>0</v>
      </c>
      <c r="L23" s="23"/>
      <c r="M23" s="22">
        <f>ROUND(SUM(M11:M22),5)</f>
        <v>17879.53</v>
      </c>
      <c r="N23" s="23"/>
      <c r="O23" s="22">
        <f>ROUND(SUM(O11:O22),5)</f>
        <v>6275.63</v>
      </c>
      <c r="P23" s="23"/>
      <c r="Q23" s="22">
        <f>ROUND(SUM(Q11:Q22),5)</f>
        <v>21284</v>
      </c>
      <c r="R23" s="23"/>
      <c r="S23" s="22">
        <f>ROUND(SUM(S11:S22),5)</f>
        <v>175</v>
      </c>
      <c r="T23" s="23"/>
      <c r="U23" s="22">
        <f>ROUND(SUM(U11:U22),5)</f>
        <v>10901.86</v>
      </c>
      <c r="V23" s="23"/>
      <c r="W23" s="22">
        <f>ROUND(SUM(W11:W22),5)</f>
        <v>328.65</v>
      </c>
      <c r="X23" s="23"/>
      <c r="Y23" s="22">
        <f>ROUND(SUM(Y11:Y22),5)</f>
        <v>508.85</v>
      </c>
      <c r="Z23" s="23"/>
      <c r="AA23" s="22">
        <f>SUM(AA12:AA22)</f>
        <v>74037</v>
      </c>
      <c r="AB23" s="22">
        <f>SUM(AB12:AB22)</f>
        <v>89548</v>
      </c>
      <c r="AC23" s="24">
        <f t="shared" si="0"/>
        <v>15511</v>
      </c>
    </row>
    <row r="24" spans="1:29" x14ac:dyDescent="0.25">
      <c r="A24" s="47" t="s">
        <v>227</v>
      </c>
      <c r="B24" s="47"/>
      <c r="C24" s="48"/>
      <c r="D24" s="69"/>
      <c r="E24" s="48"/>
      <c r="F24" s="69"/>
      <c r="G24" s="48"/>
      <c r="H24" s="69"/>
      <c r="I24" s="48"/>
      <c r="J24" s="69"/>
      <c r="K24" s="48"/>
      <c r="L24" s="69"/>
      <c r="M24" s="48"/>
      <c r="N24" s="69"/>
      <c r="O24" s="48"/>
      <c r="P24" s="69"/>
      <c r="Q24" s="48"/>
      <c r="R24" s="69"/>
      <c r="S24" s="48"/>
      <c r="T24" s="69"/>
      <c r="U24" s="48"/>
      <c r="V24" s="69"/>
      <c r="W24" s="48"/>
      <c r="X24" s="69"/>
      <c r="Y24" s="48"/>
      <c r="Z24" s="69"/>
      <c r="AA24" s="48"/>
      <c r="AB24" s="48"/>
      <c r="AC24" s="80"/>
    </row>
    <row r="25" spans="1:29" x14ac:dyDescent="0.25">
      <c r="A25" s="67"/>
      <c r="B25" s="67" t="s">
        <v>226</v>
      </c>
      <c r="C25" s="66">
        <v>0</v>
      </c>
      <c r="D25" s="65"/>
      <c r="E25" s="66">
        <v>0</v>
      </c>
      <c r="F25" s="65"/>
      <c r="G25" s="66">
        <v>0</v>
      </c>
      <c r="H25" s="65"/>
      <c r="I25" s="66">
        <v>0</v>
      </c>
      <c r="J25" s="65"/>
      <c r="K25" s="66">
        <v>0</v>
      </c>
      <c r="L25" s="65"/>
      <c r="M25" s="66">
        <v>0</v>
      </c>
      <c r="N25" s="65"/>
      <c r="O25" s="66">
        <v>0</v>
      </c>
      <c r="P25" s="65"/>
      <c r="Q25" s="66">
        <v>0</v>
      </c>
      <c r="R25" s="65"/>
      <c r="S25" s="66">
        <v>0</v>
      </c>
      <c r="T25" s="65"/>
      <c r="U25" s="66">
        <v>0</v>
      </c>
      <c r="V25" s="65"/>
      <c r="W25" s="66">
        <v>0</v>
      </c>
      <c r="X25" s="65"/>
      <c r="Y25" s="66">
        <v>300</v>
      </c>
      <c r="Z25" s="65"/>
      <c r="AA25" s="66">
        <v>300</v>
      </c>
      <c r="AB25" s="16">
        <v>500</v>
      </c>
      <c r="AC25" s="79">
        <f t="shared" ref="AC25:AC30" si="1">+AB25-AA25</f>
        <v>200</v>
      </c>
    </row>
    <row r="26" spans="1:29" x14ac:dyDescent="0.25">
      <c r="A26" s="15"/>
      <c r="B26" s="15" t="s">
        <v>225</v>
      </c>
      <c r="C26" s="16">
        <v>0</v>
      </c>
      <c r="D26" s="17"/>
      <c r="E26" s="16">
        <v>0</v>
      </c>
      <c r="F26" s="17"/>
      <c r="G26" s="16">
        <v>0</v>
      </c>
      <c r="H26" s="17"/>
      <c r="I26" s="16">
        <v>0</v>
      </c>
      <c r="J26" s="17"/>
      <c r="K26" s="16">
        <v>0</v>
      </c>
      <c r="L26" s="17"/>
      <c r="M26" s="16">
        <v>0</v>
      </c>
      <c r="N26" s="17"/>
      <c r="O26" s="16">
        <v>0</v>
      </c>
      <c r="P26" s="17"/>
      <c r="Q26" s="16">
        <v>0</v>
      </c>
      <c r="R26" s="17"/>
      <c r="S26" s="16">
        <v>0</v>
      </c>
      <c r="T26" s="17"/>
      <c r="U26" s="16">
        <v>0</v>
      </c>
      <c r="V26" s="17"/>
      <c r="W26" s="16">
        <v>0</v>
      </c>
      <c r="X26" s="17"/>
      <c r="Y26" s="16">
        <v>3000</v>
      </c>
      <c r="Z26" s="17"/>
      <c r="AA26" s="66">
        <v>3000</v>
      </c>
      <c r="AB26" s="66">
        <v>15000</v>
      </c>
      <c r="AC26" s="79">
        <f t="shared" si="1"/>
        <v>12000</v>
      </c>
    </row>
    <row r="27" spans="1:29" x14ac:dyDescent="0.25">
      <c r="A27" s="67"/>
      <c r="B27" s="67" t="s">
        <v>224</v>
      </c>
      <c r="C27" s="66">
        <v>0</v>
      </c>
      <c r="D27" s="65"/>
      <c r="E27" s="66">
        <v>0</v>
      </c>
      <c r="F27" s="65"/>
      <c r="G27" s="66">
        <v>0</v>
      </c>
      <c r="H27" s="65"/>
      <c r="I27" s="66">
        <v>0</v>
      </c>
      <c r="J27" s="65"/>
      <c r="K27" s="66">
        <v>0</v>
      </c>
      <c r="L27" s="65"/>
      <c r="M27" s="66">
        <v>0</v>
      </c>
      <c r="N27" s="65"/>
      <c r="O27" s="66">
        <v>0</v>
      </c>
      <c r="P27" s="65"/>
      <c r="Q27" s="66">
        <v>0</v>
      </c>
      <c r="R27" s="65"/>
      <c r="S27" s="66">
        <v>0</v>
      </c>
      <c r="T27" s="65"/>
      <c r="U27" s="66">
        <v>0</v>
      </c>
      <c r="V27" s="65"/>
      <c r="W27" s="66">
        <v>0</v>
      </c>
      <c r="X27" s="65"/>
      <c r="Y27" s="66">
        <v>500</v>
      </c>
      <c r="Z27" s="65"/>
      <c r="AA27" s="66">
        <v>500</v>
      </c>
      <c r="AB27" s="66">
        <v>0</v>
      </c>
      <c r="AC27" s="79">
        <f t="shared" si="1"/>
        <v>-500</v>
      </c>
    </row>
    <row r="28" spans="1:29" x14ac:dyDescent="0.25">
      <c r="A28" s="67"/>
      <c r="B28" s="67" t="s">
        <v>223</v>
      </c>
      <c r="C28" s="66">
        <v>0</v>
      </c>
      <c r="D28" s="65"/>
      <c r="E28" s="66">
        <v>0</v>
      </c>
      <c r="F28" s="65"/>
      <c r="G28" s="66">
        <v>0</v>
      </c>
      <c r="H28" s="65"/>
      <c r="I28" s="66">
        <v>0</v>
      </c>
      <c r="J28" s="65"/>
      <c r="K28" s="66">
        <v>0</v>
      </c>
      <c r="L28" s="65"/>
      <c r="M28" s="66">
        <v>0</v>
      </c>
      <c r="N28" s="65"/>
      <c r="O28" s="66">
        <v>0</v>
      </c>
      <c r="P28" s="65"/>
      <c r="Q28" s="66">
        <v>0</v>
      </c>
      <c r="R28" s="65"/>
      <c r="S28" s="66">
        <v>0</v>
      </c>
      <c r="T28" s="65"/>
      <c r="U28" s="66">
        <v>0</v>
      </c>
      <c r="V28" s="65"/>
      <c r="W28" s="66">
        <v>0</v>
      </c>
      <c r="X28" s="65"/>
      <c r="Y28" s="66">
        <v>500</v>
      </c>
      <c r="Z28" s="65"/>
      <c r="AA28" s="66">
        <v>500</v>
      </c>
      <c r="AB28" s="66">
        <v>500</v>
      </c>
      <c r="AC28" s="79">
        <f t="shared" si="1"/>
        <v>0</v>
      </c>
    </row>
    <row r="29" spans="1:29" x14ac:dyDescent="0.25">
      <c r="A29" s="21" t="s">
        <v>222</v>
      </c>
      <c r="B29" s="21"/>
      <c r="C29" s="22">
        <f>ROUND(SUM(C24:C28),5)</f>
        <v>0</v>
      </c>
      <c r="D29" s="23"/>
      <c r="E29" s="22">
        <f>ROUND(SUM(E24:E28),5)</f>
        <v>0</v>
      </c>
      <c r="F29" s="23"/>
      <c r="G29" s="22">
        <f>ROUND(SUM(G24:G28),5)</f>
        <v>0</v>
      </c>
      <c r="H29" s="23"/>
      <c r="I29" s="22">
        <f>ROUND(SUM(I24:I28),5)</f>
        <v>0</v>
      </c>
      <c r="J29" s="23"/>
      <c r="K29" s="22">
        <f>ROUND(SUM(K24:K28),5)</f>
        <v>0</v>
      </c>
      <c r="L29" s="23"/>
      <c r="M29" s="22">
        <f>ROUND(SUM(M24:M28),5)</f>
        <v>0</v>
      </c>
      <c r="N29" s="23"/>
      <c r="O29" s="22">
        <f>ROUND(SUM(O24:O28),5)</f>
        <v>0</v>
      </c>
      <c r="P29" s="23"/>
      <c r="Q29" s="22">
        <f>ROUND(SUM(Q24:Q28),5)</f>
        <v>0</v>
      </c>
      <c r="R29" s="23"/>
      <c r="S29" s="22">
        <f>ROUND(SUM(S24:S28),5)</f>
        <v>0</v>
      </c>
      <c r="T29" s="23"/>
      <c r="U29" s="22">
        <f>ROUND(SUM(U24:U28),5)</f>
        <v>0</v>
      </c>
      <c r="V29" s="23"/>
      <c r="W29" s="22">
        <f>ROUND(SUM(W24:W28),5)</f>
        <v>0</v>
      </c>
      <c r="X29" s="23"/>
      <c r="Y29" s="22">
        <f>ROUND(SUM(Y24:Y28),5)</f>
        <v>4300</v>
      </c>
      <c r="Z29" s="23"/>
      <c r="AA29" s="22">
        <f>SUM(AA25:AA28)</f>
        <v>4300</v>
      </c>
      <c r="AB29" s="22">
        <f>SUM(AB25:AB28)</f>
        <v>16000</v>
      </c>
      <c r="AC29" s="24">
        <f t="shared" si="1"/>
        <v>11700</v>
      </c>
    </row>
    <row r="30" spans="1:29" x14ac:dyDescent="0.25">
      <c r="A30" s="21" t="s">
        <v>221</v>
      </c>
      <c r="B30" s="21"/>
      <c r="C30" s="22">
        <v>0</v>
      </c>
      <c r="D30" s="23"/>
      <c r="E30" s="22">
        <v>0</v>
      </c>
      <c r="F30" s="23"/>
      <c r="G30" s="22">
        <v>0</v>
      </c>
      <c r="H30" s="23"/>
      <c r="I30" s="22">
        <v>0</v>
      </c>
      <c r="J30" s="23"/>
      <c r="K30" s="22">
        <v>0</v>
      </c>
      <c r="L30" s="23"/>
      <c r="M30" s="22">
        <v>0</v>
      </c>
      <c r="N30" s="23"/>
      <c r="O30" s="22">
        <v>0</v>
      </c>
      <c r="P30" s="23"/>
      <c r="Q30" s="22">
        <v>1234.99</v>
      </c>
      <c r="R30" s="23"/>
      <c r="S30" s="22">
        <v>0</v>
      </c>
      <c r="T30" s="23"/>
      <c r="U30" s="22">
        <v>0</v>
      </c>
      <c r="V30" s="23"/>
      <c r="W30" s="22">
        <v>0</v>
      </c>
      <c r="X30" s="23"/>
      <c r="Y30" s="22">
        <v>765.01</v>
      </c>
      <c r="Z30" s="23"/>
      <c r="AA30" s="22">
        <f>ROUND(SUM(C30:Y30),5)</f>
        <v>2000</v>
      </c>
      <c r="AB30" s="22">
        <v>0</v>
      </c>
      <c r="AC30" s="24">
        <f t="shared" si="1"/>
        <v>-2000</v>
      </c>
    </row>
    <row r="31" spans="1:29" x14ac:dyDescent="0.25">
      <c r="A31" s="47" t="s">
        <v>220</v>
      </c>
      <c r="B31" s="47"/>
      <c r="C31" s="48"/>
      <c r="D31" s="69"/>
      <c r="E31" s="48"/>
      <c r="F31" s="69"/>
      <c r="G31" s="48"/>
      <c r="H31" s="69"/>
      <c r="I31" s="48"/>
      <c r="J31" s="69"/>
      <c r="K31" s="48"/>
      <c r="L31" s="69"/>
      <c r="M31" s="48"/>
      <c r="N31" s="69"/>
      <c r="O31" s="48"/>
      <c r="P31" s="69"/>
      <c r="Q31" s="48"/>
      <c r="R31" s="69"/>
      <c r="S31" s="48"/>
      <c r="T31" s="69"/>
      <c r="U31" s="48"/>
      <c r="V31" s="69"/>
      <c r="W31" s="48"/>
      <c r="X31" s="69"/>
      <c r="Y31" s="48"/>
      <c r="Z31" s="69"/>
      <c r="AA31" s="48"/>
      <c r="AB31" s="48"/>
      <c r="AC31" s="80"/>
    </row>
    <row r="32" spans="1:29" x14ac:dyDescent="0.25">
      <c r="A32" s="67"/>
      <c r="B32" s="67" t="s">
        <v>219</v>
      </c>
      <c r="C32" s="66">
        <v>0</v>
      </c>
      <c r="D32" s="65"/>
      <c r="E32" s="66">
        <v>0</v>
      </c>
      <c r="F32" s="65"/>
      <c r="G32" s="66">
        <v>0</v>
      </c>
      <c r="H32" s="65"/>
      <c r="I32" s="66">
        <v>0</v>
      </c>
      <c r="J32" s="65"/>
      <c r="K32" s="66">
        <v>0</v>
      </c>
      <c r="L32" s="65"/>
      <c r="M32" s="66">
        <v>0</v>
      </c>
      <c r="N32" s="65"/>
      <c r="O32" s="66">
        <v>0</v>
      </c>
      <c r="P32" s="65"/>
      <c r="Q32" s="66">
        <v>0</v>
      </c>
      <c r="R32" s="65"/>
      <c r="S32" s="66">
        <v>0</v>
      </c>
      <c r="T32" s="65"/>
      <c r="U32" s="66">
        <v>0</v>
      </c>
      <c r="V32" s="65"/>
      <c r="W32" s="66">
        <v>0</v>
      </c>
      <c r="X32" s="65"/>
      <c r="Y32" s="66">
        <v>0</v>
      </c>
      <c r="Z32" s="65"/>
      <c r="AA32" s="66">
        <v>0</v>
      </c>
      <c r="AB32" s="66">
        <v>0</v>
      </c>
      <c r="AC32" s="79">
        <f>+AB32-AA32</f>
        <v>0</v>
      </c>
    </row>
    <row r="33" spans="1:29" x14ac:dyDescent="0.25">
      <c r="A33" s="67"/>
      <c r="B33" s="67" t="s">
        <v>218</v>
      </c>
      <c r="C33" s="66">
        <v>0</v>
      </c>
      <c r="D33" s="65"/>
      <c r="E33" s="66">
        <v>0</v>
      </c>
      <c r="F33" s="65"/>
      <c r="G33" s="66">
        <v>0</v>
      </c>
      <c r="H33" s="65"/>
      <c r="I33" s="66">
        <v>0</v>
      </c>
      <c r="J33" s="65"/>
      <c r="K33" s="66">
        <v>0</v>
      </c>
      <c r="L33" s="65"/>
      <c r="M33" s="66">
        <v>0</v>
      </c>
      <c r="N33" s="65"/>
      <c r="O33" s="66">
        <v>0</v>
      </c>
      <c r="P33" s="65"/>
      <c r="Q33" s="66">
        <v>0</v>
      </c>
      <c r="R33" s="65"/>
      <c r="S33" s="66">
        <v>690</v>
      </c>
      <c r="T33" s="65"/>
      <c r="U33" s="66">
        <v>0</v>
      </c>
      <c r="V33" s="65"/>
      <c r="W33" s="66">
        <v>0</v>
      </c>
      <c r="X33" s="65"/>
      <c r="Y33" s="66">
        <v>19310</v>
      </c>
      <c r="Z33" s="65"/>
      <c r="AA33" s="66">
        <v>20000</v>
      </c>
      <c r="AB33" s="16">
        <v>0</v>
      </c>
      <c r="AC33" s="79">
        <f>+AB33-AA33</f>
        <v>-20000</v>
      </c>
    </row>
    <row r="34" spans="1:29" x14ac:dyDescent="0.25">
      <c r="A34" s="67"/>
      <c r="B34" s="67" t="s">
        <v>217</v>
      </c>
      <c r="C34" s="66">
        <v>0</v>
      </c>
      <c r="D34" s="65"/>
      <c r="E34" s="66">
        <v>0</v>
      </c>
      <c r="F34" s="65"/>
      <c r="G34" s="66">
        <v>0</v>
      </c>
      <c r="H34" s="65"/>
      <c r="I34" s="66">
        <v>0</v>
      </c>
      <c r="J34" s="65"/>
      <c r="K34" s="66">
        <v>0</v>
      </c>
      <c r="L34" s="65"/>
      <c r="M34" s="66">
        <v>0</v>
      </c>
      <c r="N34" s="65"/>
      <c r="O34" s="66">
        <v>0</v>
      </c>
      <c r="P34" s="65"/>
      <c r="Q34" s="66">
        <v>0</v>
      </c>
      <c r="R34" s="65"/>
      <c r="S34" s="66">
        <v>0</v>
      </c>
      <c r="T34" s="65"/>
      <c r="U34" s="66">
        <v>0</v>
      </c>
      <c r="V34" s="65"/>
      <c r="W34" s="66">
        <v>0</v>
      </c>
      <c r="X34" s="65"/>
      <c r="Y34" s="66">
        <v>2500</v>
      </c>
      <c r="Z34" s="65"/>
      <c r="AA34" s="66">
        <v>2500</v>
      </c>
      <c r="AB34" s="16">
        <v>2500</v>
      </c>
      <c r="AC34" s="79">
        <f>+AB34-AA34</f>
        <v>0</v>
      </c>
    </row>
    <row r="35" spans="1:29" x14ac:dyDescent="0.25">
      <c r="A35" s="21" t="s">
        <v>216</v>
      </c>
      <c r="B35" s="21"/>
      <c r="C35" s="22">
        <f>ROUND(SUM(C31:C34),5)</f>
        <v>0</v>
      </c>
      <c r="D35" s="23"/>
      <c r="E35" s="22">
        <f>ROUND(SUM(E31:E34),5)</f>
        <v>0</v>
      </c>
      <c r="F35" s="23"/>
      <c r="G35" s="22">
        <f>ROUND(SUM(G31:G34),5)</f>
        <v>0</v>
      </c>
      <c r="H35" s="23"/>
      <c r="I35" s="22">
        <f>ROUND(SUM(I31:I34),5)</f>
        <v>0</v>
      </c>
      <c r="J35" s="23"/>
      <c r="K35" s="22">
        <f>ROUND(SUM(K31:K34),5)</f>
        <v>0</v>
      </c>
      <c r="L35" s="23"/>
      <c r="M35" s="22">
        <f>ROUND(SUM(M31:M34),5)</f>
        <v>0</v>
      </c>
      <c r="N35" s="23"/>
      <c r="O35" s="22">
        <f>ROUND(SUM(O31:O34),5)</f>
        <v>0</v>
      </c>
      <c r="P35" s="23"/>
      <c r="Q35" s="22">
        <f>ROUND(SUM(Q31:Q34),5)</f>
        <v>0</v>
      </c>
      <c r="R35" s="23"/>
      <c r="S35" s="22">
        <f>ROUND(SUM(S31:S34),5)</f>
        <v>690</v>
      </c>
      <c r="T35" s="23"/>
      <c r="U35" s="22">
        <f>ROUND(SUM(U31:U34),5)</f>
        <v>0</v>
      </c>
      <c r="V35" s="23"/>
      <c r="W35" s="22">
        <f>ROUND(SUM(W31:W34),5)</f>
        <v>0</v>
      </c>
      <c r="X35" s="23"/>
      <c r="Y35" s="22">
        <f>ROUND(SUM(Y31:Y34),5)</f>
        <v>21810</v>
      </c>
      <c r="Z35" s="23"/>
      <c r="AA35" s="22">
        <f>SUM(AA32:AA34)</f>
        <v>22500</v>
      </c>
      <c r="AB35" s="22">
        <f>SUM(AB32:AB34)</f>
        <v>2500</v>
      </c>
      <c r="AC35" s="24">
        <f>+AB35-AA35</f>
        <v>-20000</v>
      </c>
    </row>
    <row r="36" spans="1:29" hidden="1" x14ac:dyDescent="0.25">
      <c r="A36" s="78"/>
      <c r="B36" s="78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3"/>
    </row>
    <row r="37" spans="1:29" hidden="1" x14ac:dyDescent="0.25">
      <c r="A37" s="78"/>
      <c r="B37" s="78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3"/>
    </row>
    <row r="38" spans="1:29" hidden="1" x14ac:dyDescent="0.25">
      <c r="A38" s="78"/>
      <c r="B38" s="78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3"/>
    </row>
    <row r="39" spans="1:29" hidden="1" x14ac:dyDescent="0.25">
      <c r="A39" s="78"/>
      <c r="B39" s="78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3"/>
    </row>
    <row r="40" spans="1:29" hidden="1" x14ac:dyDescent="0.25">
      <c r="A40" s="78"/>
      <c r="B40" s="78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3"/>
    </row>
    <row r="41" spans="1:29" hidden="1" x14ac:dyDescent="0.25">
      <c r="A41" s="78"/>
      <c r="B41" s="78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3"/>
    </row>
    <row r="42" spans="1:29" hidden="1" x14ac:dyDescent="0.25">
      <c r="A42" s="78"/>
      <c r="B42" s="78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3"/>
    </row>
    <row r="43" spans="1:29" hidden="1" x14ac:dyDescent="0.25">
      <c r="A43" s="78"/>
      <c r="B43" s="78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3"/>
    </row>
    <row r="44" spans="1:29" hidden="1" x14ac:dyDescent="0.25">
      <c r="A44" s="78"/>
      <c r="B44" s="78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3"/>
    </row>
    <row r="45" spans="1:29" hidden="1" x14ac:dyDescent="0.25">
      <c r="A45" s="78"/>
      <c r="B45" s="78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3"/>
    </row>
    <row r="46" spans="1:29" hidden="1" x14ac:dyDescent="0.25">
      <c r="A46" s="78"/>
      <c r="B46" s="78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3"/>
    </row>
    <row r="47" spans="1:29" hidden="1" x14ac:dyDescent="0.25">
      <c r="A47" s="78"/>
      <c r="B47" s="78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3"/>
    </row>
    <row r="48" spans="1:29" hidden="1" x14ac:dyDescent="0.25">
      <c r="A48" s="78"/>
      <c r="B48" s="78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3"/>
    </row>
    <row r="49" spans="1:30" x14ac:dyDescent="0.25">
      <c r="A49" s="21" t="s">
        <v>198</v>
      </c>
      <c r="B49" s="21"/>
      <c r="C49" s="22" t="e">
        <f>ROUND(C10+C23+SUM(C29:C30)+C35+#REF!+#REF!,5)</f>
        <v>#REF!</v>
      </c>
      <c r="D49" s="23"/>
      <c r="E49" s="22" t="e">
        <f>ROUND(E10+E23+SUM(E29:E30)+E35+#REF!+#REF!,5)</f>
        <v>#REF!</v>
      </c>
      <c r="F49" s="23"/>
      <c r="G49" s="22" t="e">
        <f>ROUND(G10+G23+SUM(G29:G30)+G35+#REF!+#REF!,5)</f>
        <v>#REF!</v>
      </c>
      <c r="H49" s="23"/>
      <c r="I49" s="22" t="e">
        <f>ROUND(I10+I23+SUM(I29:I30)+I35+#REF!+#REF!,5)</f>
        <v>#REF!</v>
      </c>
      <c r="J49" s="23"/>
      <c r="K49" s="22" t="e">
        <f>ROUND(K10+K23+SUM(K29:K30)+K35+#REF!+#REF!,5)</f>
        <v>#REF!</v>
      </c>
      <c r="L49" s="23"/>
      <c r="M49" s="22" t="e">
        <f>ROUND(M10+M23+SUM(M29:M30)+M35+#REF!+#REF!,5)</f>
        <v>#REF!</v>
      </c>
      <c r="N49" s="23"/>
      <c r="O49" s="22" t="e">
        <f>ROUND(O10+O23+SUM(O29:O30)+O35+#REF!+#REF!,5)</f>
        <v>#REF!</v>
      </c>
      <c r="P49" s="23"/>
      <c r="Q49" s="22" t="e">
        <f>ROUND(Q10+Q23+SUM(Q29:Q30)+Q35+#REF!+#REF!,5)</f>
        <v>#REF!</v>
      </c>
      <c r="R49" s="23"/>
      <c r="S49" s="22" t="e">
        <f>ROUND(S10+S23+SUM(S29:S30)+S35+#REF!+#REF!,5)</f>
        <v>#REF!</v>
      </c>
      <c r="T49" s="23"/>
      <c r="U49" s="22" t="e">
        <f>ROUND(U10+U23+SUM(U29:U30)+U35+#REF!+#REF!,5)</f>
        <v>#REF!</v>
      </c>
      <c r="V49" s="23"/>
      <c r="W49" s="22" t="e">
        <f>ROUND(W10+W23+SUM(W29:W30)+W35+#REF!+#REF!,5)</f>
        <v>#REF!</v>
      </c>
      <c r="X49" s="23"/>
      <c r="Y49" s="22" t="e">
        <f>ROUND(Y10+Y23+SUM(Y29:Y30)+Y35+#REF!+#REF!,5)</f>
        <v>#REF!</v>
      </c>
      <c r="Z49" s="23"/>
      <c r="AA49" s="22">
        <f>+AA35+AA30+AA29+AA23</f>
        <v>102837</v>
      </c>
      <c r="AB49" s="22">
        <f>+AB35+AB30+AB29+AB23</f>
        <v>108048</v>
      </c>
      <c r="AC49" s="24">
        <f>+AB49-AA49</f>
        <v>5211</v>
      </c>
    </row>
    <row r="50" spans="1:30" x14ac:dyDescent="0.25">
      <c r="A50" s="21" t="s">
        <v>163</v>
      </c>
      <c r="B50" s="21"/>
      <c r="C50" s="76" t="e">
        <f>ROUND(C9-C49,5)</f>
        <v>#REF!</v>
      </c>
      <c r="D50" s="21"/>
      <c r="E50" s="76" t="e">
        <f>ROUND(E9-E49,5)</f>
        <v>#REF!</v>
      </c>
      <c r="F50" s="21"/>
      <c r="G50" s="76" t="e">
        <f>ROUND(G9-G49,5)</f>
        <v>#REF!</v>
      </c>
      <c r="H50" s="21"/>
      <c r="I50" s="76" t="e">
        <f>ROUND(I9-I49,5)</f>
        <v>#REF!</v>
      </c>
      <c r="J50" s="21"/>
      <c r="K50" s="76" t="e">
        <f>ROUND(K9-K49,5)</f>
        <v>#REF!</v>
      </c>
      <c r="L50" s="21"/>
      <c r="M50" s="76" t="e">
        <f>ROUND(M9-M49,5)</f>
        <v>#REF!</v>
      </c>
      <c r="N50" s="21"/>
      <c r="O50" s="76" t="e">
        <f>ROUND(O9-O49,5)</f>
        <v>#REF!</v>
      </c>
      <c r="P50" s="21"/>
      <c r="Q50" s="76" t="e">
        <f>ROUND(Q9-Q49,5)</f>
        <v>#REF!</v>
      </c>
      <c r="R50" s="21"/>
      <c r="S50" s="76" t="e">
        <f>ROUND(S9-S49,5)</f>
        <v>#REF!</v>
      </c>
      <c r="T50" s="21"/>
      <c r="U50" s="76" t="e">
        <f>ROUND(U9-U49,5)</f>
        <v>#REF!</v>
      </c>
      <c r="V50" s="21"/>
      <c r="W50" s="76" t="e">
        <f>ROUND(W9-W49,5)</f>
        <v>#REF!</v>
      </c>
      <c r="X50" s="21"/>
      <c r="Y50" s="76" t="e">
        <f>ROUND(Y9-Y49,5)</f>
        <v>#REF!</v>
      </c>
      <c r="Z50" s="21"/>
      <c r="AA50" s="76">
        <f>+AA9-AA49</f>
        <v>2463</v>
      </c>
      <c r="AB50" s="76">
        <f>+AB9-AB49</f>
        <v>452</v>
      </c>
      <c r="AC50" s="24">
        <f>+AB50-AA50</f>
        <v>-2011</v>
      </c>
      <c r="AD50" s="75"/>
    </row>
  </sheetData>
  <mergeCells count="2">
    <mergeCell ref="B2:AC2"/>
    <mergeCell ref="A1:AD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32"/>
  <sheetViews>
    <sheetView topLeftCell="C1" workbookViewId="0">
      <selection activeCell="AI23" sqref="AI23"/>
    </sheetView>
  </sheetViews>
  <sheetFormatPr defaultRowHeight="15" x14ac:dyDescent="0.25"/>
  <cols>
    <col min="1" max="2" width="0" hidden="1" customWidth="1"/>
    <col min="3" max="3" width="3.28515625" customWidth="1"/>
    <col min="4" max="4" width="15.28515625" customWidth="1"/>
    <col min="5" max="26" width="0" hidden="1" customWidth="1"/>
    <col min="27" max="27" width="10.28515625" hidden="1" customWidth="1"/>
    <col min="28" max="28" width="17.42578125" customWidth="1"/>
    <col min="29" max="29" width="13.42578125" customWidth="1"/>
    <col min="30" max="30" width="13.85546875" customWidth="1"/>
    <col min="31" max="31" width="13.42578125" customWidth="1"/>
  </cols>
  <sheetData>
    <row r="1" spans="1:32" ht="20.25" x14ac:dyDescent="0.3">
      <c r="C1" s="488" t="s">
        <v>175</v>
      </c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</row>
    <row r="2" spans="1:32" ht="18" x14ac:dyDescent="0.25">
      <c r="AB2" s="50" t="s">
        <v>253</v>
      </c>
      <c r="AC2" s="50"/>
      <c r="AD2" s="50"/>
      <c r="AE2" s="50"/>
      <c r="AF2" s="50"/>
    </row>
    <row r="3" spans="1:32" x14ac:dyDescent="0.25">
      <c r="AC3" s="61"/>
      <c r="AD3" s="61"/>
      <c r="AE3" s="49"/>
      <c r="AF3" s="60"/>
    </row>
    <row r="4" spans="1:32" x14ac:dyDescent="0.2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90" t="s">
        <v>0</v>
      </c>
      <c r="AD4" s="90" t="s">
        <v>0</v>
      </c>
      <c r="AE4" s="91" t="s">
        <v>165</v>
      </c>
    </row>
    <row r="5" spans="1:32" x14ac:dyDescent="0.25"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92" t="s">
        <v>164</v>
      </c>
      <c r="AD5" s="92" t="s">
        <v>251</v>
      </c>
      <c r="AE5" s="93" t="s">
        <v>167</v>
      </c>
    </row>
    <row r="6" spans="1:32" x14ac:dyDescent="0.25">
      <c r="C6" s="47" t="s">
        <v>174</v>
      </c>
      <c r="D6" s="47"/>
    </row>
    <row r="7" spans="1:32" x14ac:dyDescent="0.25">
      <c r="C7" s="15"/>
      <c r="D7" s="67" t="s">
        <v>215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74">
        <v>30000</v>
      </c>
      <c r="AD7" s="74">
        <v>30000</v>
      </c>
      <c r="AE7" s="94">
        <f>+AD7-AC7</f>
        <v>0</v>
      </c>
    </row>
    <row r="8" spans="1:32" x14ac:dyDescent="0.25">
      <c r="C8" s="15"/>
      <c r="D8" s="67" t="s">
        <v>214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74">
        <v>20000</v>
      </c>
      <c r="AD8" s="74">
        <v>20000</v>
      </c>
      <c r="AE8" s="94">
        <f>+AD8-AC8</f>
        <v>0</v>
      </c>
    </row>
    <row r="9" spans="1:32" s="5" customFormat="1" x14ac:dyDescent="0.25">
      <c r="C9" s="15"/>
      <c r="D9" s="67" t="s">
        <v>213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74">
        <v>25462.54</v>
      </c>
      <c r="AD9" s="74">
        <v>102566.8</v>
      </c>
      <c r="AE9" s="94">
        <f>+AD9-AC9</f>
        <v>77104.260000000009</v>
      </c>
    </row>
    <row r="10" spans="1:32" s="5" customFormat="1" x14ac:dyDescent="0.25">
      <c r="C10" s="21" t="s">
        <v>212</v>
      </c>
      <c r="D10" s="21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2">
        <f>+AC7+AC9+AC8</f>
        <v>75462.540000000008</v>
      </c>
      <c r="AD10" s="72">
        <f>+AD7+AD9+AD8</f>
        <v>152566.79999999999</v>
      </c>
      <c r="AE10" s="72">
        <f>+AD10-AC10</f>
        <v>77104.25999999998</v>
      </c>
    </row>
    <row r="11" spans="1:32" s="5" customFormat="1" x14ac:dyDescent="0.25">
      <c r="C11" s="26"/>
      <c r="D11" s="47"/>
      <c r="AC11" s="71"/>
      <c r="AD11" s="71"/>
      <c r="AE11" s="192"/>
    </row>
    <row r="12" spans="1:32" x14ac:dyDescent="0.25">
      <c r="A12" s="47"/>
      <c r="B12" s="47"/>
      <c r="C12" s="47" t="s">
        <v>211</v>
      </c>
      <c r="D12" s="47"/>
      <c r="E12" s="48"/>
      <c r="F12" s="69"/>
      <c r="G12" s="48"/>
      <c r="H12" s="69"/>
      <c r="I12" s="48"/>
      <c r="J12" s="69"/>
      <c r="K12" s="48"/>
      <c r="L12" s="69"/>
      <c r="M12" s="48"/>
      <c r="N12" s="69"/>
      <c r="O12" s="48"/>
      <c r="P12" s="69"/>
      <c r="Q12" s="48"/>
      <c r="R12" s="69"/>
      <c r="S12" s="48"/>
      <c r="T12" s="69"/>
      <c r="U12" s="48"/>
      <c r="V12" s="69"/>
      <c r="W12" s="48"/>
      <c r="X12" s="69"/>
      <c r="Y12" s="48"/>
      <c r="Z12" s="69"/>
      <c r="AA12" s="48"/>
      <c r="AB12" s="69"/>
      <c r="AC12" s="68"/>
      <c r="AD12" s="68"/>
      <c r="AE12" s="193"/>
    </row>
    <row r="13" spans="1:32" x14ac:dyDescent="0.25">
      <c r="A13" s="47"/>
      <c r="B13" s="47"/>
      <c r="C13" s="67"/>
      <c r="D13" s="67" t="s">
        <v>210</v>
      </c>
      <c r="E13" s="66">
        <v>0</v>
      </c>
      <c r="F13" s="65"/>
      <c r="G13" s="66">
        <v>0</v>
      </c>
      <c r="H13" s="65"/>
      <c r="I13" s="66">
        <v>0</v>
      </c>
      <c r="J13" s="65"/>
      <c r="K13" s="66">
        <v>0</v>
      </c>
      <c r="L13" s="65"/>
      <c r="M13" s="66">
        <v>0</v>
      </c>
      <c r="N13" s="65"/>
      <c r="O13" s="66">
        <v>0</v>
      </c>
      <c r="P13" s="65"/>
      <c r="Q13" s="66">
        <v>0</v>
      </c>
      <c r="R13" s="65"/>
      <c r="S13" s="66">
        <v>0</v>
      </c>
      <c r="T13" s="65"/>
      <c r="U13" s="66">
        <v>0</v>
      </c>
      <c r="V13" s="65"/>
      <c r="W13" s="66">
        <v>0</v>
      </c>
      <c r="X13" s="65"/>
      <c r="Y13" s="66">
        <v>0</v>
      </c>
      <c r="Z13" s="65"/>
      <c r="AA13" s="66">
        <v>120000</v>
      </c>
      <c r="AB13" s="65"/>
      <c r="AC13" s="64">
        <v>120000</v>
      </c>
      <c r="AD13" s="64">
        <v>80000</v>
      </c>
      <c r="AE13" s="94">
        <f t="shared" ref="AE13:AE20" si="0">+AD13-AC13</f>
        <v>-40000</v>
      </c>
    </row>
    <row r="14" spans="1:32" x14ac:dyDescent="0.25">
      <c r="A14" s="47"/>
      <c r="B14" s="47"/>
      <c r="C14" s="67"/>
      <c r="D14" s="67" t="s">
        <v>209</v>
      </c>
      <c r="E14" s="66">
        <v>0</v>
      </c>
      <c r="F14" s="65"/>
      <c r="G14" s="66">
        <v>0</v>
      </c>
      <c r="H14" s="65"/>
      <c r="I14" s="66">
        <v>0</v>
      </c>
      <c r="J14" s="65"/>
      <c r="K14" s="66">
        <v>0</v>
      </c>
      <c r="L14" s="65"/>
      <c r="M14" s="66">
        <v>0</v>
      </c>
      <c r="N14" s="65"/>
      <c r="O14" s="66">
        <v>0</v>
      </c>
      <c r="P14" s="65"/>
      <c r="Q14" s="66">
        <v>0</v>
      </c>
      <c r="R14" s="65"/>
      <c r="S14" s="66">
        <v>0</v>
      </c>
      <c r="T14" s="65"/>
      <c r="U14" s="66">
        <v>0</v>
      </c>
      <c r="V14" s="65"/>
      <c r="W14" s="66">
        <v>0</v>
      </c>
      <c r="X14" s="65"/>
      <c r="Y14" s="66">
        <v>0</v>
      </c>
      <c r="Z14" s="65"/>
      <c r="AA14" s="66">
        <v>10000</v>
      </c>
      <c r="AB14" s="65"/>
      <c r="AC14" s="64">
        <v>10000</v>
      </c>
      <c r="AD14" s="64">
        <v>0</v>
      </c>
      <c r="AE14" s="94">
        <f t="shared" si="0"/>
        <v>-10000</v>
      </c>
    </row>
    <row r="15" spans="1:32" x14ac:dyDescent="0.25">
      <c r="A15" s="47"/>
      <c r="B15" s="47"/>
      <c r="C15" s="67"/>
      <c r="D15" s="67" t="s">
        <v>208</v>
      </c>
      <c r="E15" s="66">
        <v>0</v>
      </c>
      <c r="F15" s="65"/>
      <c r="G15" s="66">
        <v>0</v>
      </c>
      <c r="H15" s="65"/>
      <c r="I15" s="66">
        <v>0</v>
      </c>
      <c r="J15" s="65"/>
      <c r="K15" s="66">
        <v>0</v>
      </c>
      <c r="L15" s="65"/>
      <c r="M15" s="66">
        <v>0</v>
      </c>
      <c r="N15" s="65"/>
      <c r="O15" s="66">
        <v>0</v>
      </c>
      <c r="P15" s="65"/>
      <c r="Q15" s="66">
        <v>0</v>
      </c>
      <c r="R15" s="65"/>
      <c r="S15" s="66">
        <v>0</v>
      </c>
      <c r="T15" s="65"/>
      <c r="U15" s="66">
        <v>0</v>
      </c>
      <c r="V15" s="65"/>
      <c r="W15" s="66">
        <v>0</v>
      </c>
      <c r="X15" s="65"/>
      <c r="Y15" s="66">
        <v>0</v>
      </c>
      <c r="Z15" s="65"/>
      <c r="AA15" s="66">
        <v>10000</v>
      </c>
      <c r="AB15" s="65"/>
      <c r="AC15" s="64">
        <v>10000</v>
      </c>
      <c r="AD15" s="64">
        <v>0</v>
      </c>
      <c r="AE15" s="94">
        <f t="shared" si="0"/>
        <v>-10000</v>
      </c>
    </row>
    <row r="16" spans="1:32" x14ac:dyDescent="0.25">
      <c r="A16" s="47"/>
      <c r="B16" s="47"/>
      <c r="C16" s="67"/>
      <c r="D16" s="67" t="s">
        <v>207</v>
      </c>
      <c r="E16" s="66">
        <v>0</v>
      </c>
      <c r="F16" s="65"/>
      <c r="G16" s="66">
        <v>1146.8900000000001</v>
      </c>
      <c r="H16" s="65"/>
      <c r="I16" s="66">
        <v>0</v>
      </c>
      <c r="J16" s="65"/>
      <c r="K16" s="66">
        <v>0</v>
      </c>
      <c r="L16" s="65"/>
      <c r="M16" s="66">
        <v>0</v>
      </c>
      <c r="N16" s="65"/>
      <c r="O16" s="66">
        <v>0</v>
      </c>
      <c r="P16" s="65"/>
      <c r="Q16" s="66">
        <v>0</v>
      </c>
      <c r="R16" s="65"/>
      <c r="S16" s="66">
        <v>0</v>
      </c>
      <c r="T16" s="65"/>
      <c r="U16" s="66">
        <v>0</v>
      </c>
      <c r="V16" s="65"/>
      <c r="W16" s="66">
        <v>0</v>
      </c>
      <c r="X16" s="65"/>
      <c r="Y16" s="66">
        <v>2694.94</v>
      </c>
      <c r="Z16" s="65"/>
      <c r="AA16" s="66">
        <v>16158.17</v>
      </c>
      <c r="AB16" s="65"/>
      <c r="AC16" s="64">
        <v>20000</v>
      </c>
      <c r="AD16" s="64">
        <v>25000</v>
      </c>
      <c r="AE16" s="94">
        <f t="shared" si="0"/>
        <v>5000</v>
      </c>
    </row>
    <row r="17" spans="1:56" x14ac:dyDescent="0.25">
      <c r="A17" s="47"/>
      <c r="B17" s="47"/>
      <c r="C17" s="67"/>
      <c r="D17" s="67" t="s">
        <v>206</v>
      </c>
      <c r="E17" s="66">
        <v>0</v>
      </c>
      <c r="F17" s="65"/>
      <c r="G17" s="66">
        <v>0</v>
      </c>
      <c r="H17" s="65"/>
      <c r="I17" s="66">
        <v>0</v>
      </c>
      <c r="J17" s="65"/>
      <c r="K17" s="66">
        <v>0</v>
      </c>
      <c r="L17" s="65"/>
      <c r="M17" s="66">
        <v>0</v>
      </c>
      <c r="N17" s="65"/>
      <c r="O17" s="66">
        <v>0</v>
      </c>
      <c r="P17" s="65"/>
      <c r="Q17" s="66">
        <v>0</v>
      </c>
      <c r="R17" s="65"/>
      <c r="S17" s="66">
        <v>0</v>
      </c>
      <c r="T17" s="65"/>
      <c r="U17" s="66">
        <v>0</v>
      </c>
      <c r="V17" s="65"/>
      <c r="W17" s="66">
        <v>0</v>
      </c>
      <c r="X17" s="65"/>
      <c r="Y17" s="66">
        <v>0</v>
      </c>
      <c r="Z17" s="65"/>
      <c r="AA17" s="66">
        <v>2000</v>
      </c>
      <c r="AB17" s="65"/>
      <c r="AC17" s="64">
        <v>2000</v>
      </c>
      <c r="AD17" s="64">
        <v>7500</v>
      </c>
      <c r="AE17" s="94">
        <f t="shared" si="0"/>
        <v>5500</v>
      </c>
    </row>
    <row r="18" spans="1:56" x14ac:dyDescent="0.25">
      <c r="A18" s="47"/>
      <c r="B18" s="47"/>
      <c r="C18" s="67"/>
      <c r="D18" s="67" t="s">
        <v>205</v>
      </c>
      <c r="E18" s="66">
        <v>0</v>
      </c>
      <c r="F18" s="65"/>
      <c r="G18" s="66">
        <v>0</v>
      </c>
      <c r="H18" s="65"/>
      <c r="I18" s="66">
        <v>0</v>
      </c>
      <c r="J18" s="65"/>
      <c r="K18" s="66">
        <v>0</v>
      </c>
      <c r="L18" s="65"/>
      <c r="M18" s="66">
        <v>0</v>
      </c>
      <c r="N18" s="65"/>
      <c r="O18" s="66">
        <v>0</v>
      </c>
      <c r="P18" s="65"/>
      <c r="Q18" s="66">
        <v>0</v>
      </c>
      <c r="R18" s="65"/>
      <c r="S18" s="66">
        <v>0</v>
      </c>
      <c r="T18" s="65"/>
      <c r="U18" s="66">
        <v>0</v>
      </c>
      <c r="V18" s="65"/>
      <c r="W18" s="66">
        <v>0</v>
      </c>
      <c r="X18" s="65"/>
      <c r="Y18" s="66">
        <v>0</v>
      </c>
      <c r="Z18" s="65"/>
      <c r="AA18" s="66">
        <v>80000</v>
      </c>
      <c r="AB18" s="65"/>
      <c r="AC18" s="64">
        <v>80000</v>
      </c>
      <c r="AD18" s="64">
        <v>0</v>
      </c>
      <c r="AE18" s="94">
        <f t="shared" si="0"/>
        <v>-80000</v>
      </c>
    </row>
    <row r="19" spans="1:56" x14ac:dyDescent="0.25">
      <c r="A19" s="47"/>
      <c r="B19" s="47"/>
      <c r="C19" s="67"/>
      <c r="D19" s="67" t="s">
        <v>204</v>
      </c>
      <c r="E19" s="66">
        <v>0</v>
      </c>
      <c r="F19" s="65"/>
      <c r="G19" s="66">
        <v>0</v>
      </c>
      <c r="H19" s="65"/>
      <c r="I19" s="66">
        <v>0</v>
      </c>
      <c r="J19" s="65"/>
      <c r="K19" s="66">
        <v>0</v>
      </c>
      <c r="L19" s="65"/>
      <c r="M19" s="66">
        <v>0</v>
      </c>
      <c r="N19" s="65"/>
      <c r="O19" s="66">
        <v>0</v>
      </c>
      <c r="P19" s="65"/>
      <c r="Q19" s="66">
        <v>0</v>
      </c>
      <c r="R19" s="65"/>
      <c r="S19" s="66">
        <v>0</v>
      </c>
      <c r="T19" s="65"/>
      <c r="U19" s="66">
        <v>0</v>
      </c>
      <c r="V19" s="65"/>
      <c r="W19" s="66">
        <v>0</v>
      </c>
      <c r="X19" s="65"/>
      <c r="Y19" s="66">
        <v>0</v>
      </c>
      <c r="Z19" s="65"/>
      <c r="AA19" s="66">
        <v>100000</v>
      </c>
      <c r="AB19" s="65"/>
      <c r="AC19" s="64">
        <v>100000</v>
      </c>
      <c r="AD19" s="216">
        <v>28000</v>
      </c>
      <c r="AE19" s="94">
        <f t="shared" si="0"/>
        <v>-72000</v>
      </c>
    </row>
    <row r="20" spans="1:56" x14ac:dyDescent="0.25">
      <c r="A20" s="47"/>
      <c r="B20" s="47"/>
      <c r="C20" s="21" t="s">
        <v>203</v>
      </c>
      <c r="D20" s="21"/>
      <c r="E20" s="22">
        <f>ROUND(SUM(E12:E19),5)</f>
        <v>0</v>
      </c>
      <c r="F20" s="23"/>
      <c r="G20" s="22">
        <f>ROUND(SUM(G12:G19),5)</f>
        <v>1146.8900000000001</v>
      </c>
      <c r="H20" s="23"/>
      <c r="I20" s="22">
        <f>ROUND(SUM(I12:I19),5)</f>
        <v>0</v>
      </c>
      <c r="J20" s="23"/>
      <c r="K20" s="22">
        <f>ROUND(SUM(K12:K19),5)</f>
        <v>0</v>
      </c>
      <c r="L20" s="23"/>
      <c r="M20" s="22">
        <f>ROUND(SUM(M12:M19),5)</f>
        <v>0</v>
      </c>
      <c r="N20" s="23"/>
      <c r="O20" s="22">
        <f>ROUND(SUM(O12:O19),5)</f>
        <v>0</v>
      </c>
      <c r="P20" s="23"/>
      <c r="Q20" s="22">
        <f>ROUND(SUM(Q12:Q19),5)</f>
        <v>0</v>
      </c>
      <c r="R20" s="23"/>
      <c r="S20" s="22">
        <f>ROUND(SUM(S12:S19),5)</f>
        <v>0</v>
      </c>
      <c r="T20" s="23"/>
      <c r="U20" s="22">
        <f>ROUND(SUM(U12:U19),5)</f>
        <v>0</v>
      </c>
      <c r="V20" s="23"/>
      <c r="W20" s="22">
        <f>ROUND(SUM(W12:W19),5)</f>
        <v>0</v>
      </c>
      <c r="X20" s="23"/>
      <c r="Y20" s="22">
        <f>ROUND(SUM(Y12:Y19),5)</f>
        <v>2694.94</v>
      </c>
      <c r="Z20" s="23"/>
      <c r="AA20" s="22">
        <f>ROUND(SUM(AA12:AA19),5)</f>
        <v>338158.17</v>
      </c>
      <c r="AB20" s="23"/>
      <c r="AC20" s="70">
        <f>SUM(AC13:AC19)</f>
        <v>342000</v>
      </c>
      <c r="AD20" s="70">
        <f>SUM(AD13:AD19)</f>
        <v>140500</v>
      </c>
      <c r="AE20" s="72">
        <f t="shared" si="0"/>
        <v>-201500</v>
      </c>
    </row>
    <row r="21" spans="1:56" x14ac:dyDescent="0.25">
      <c r="A21" s="47"/>
      <c r="B21" s="47"/>
      <c r="C21" s="47" t="s">
        <v>202</v>
      </c>
      <c r="D21" s="47"/>
      <c r="E21" s="48"/>
      <c r="F21" s="69"/>
      <c r="G21" s="48"/>
      <c r="H21" s="69"/>
      <c r="I21" s="48"/>
      <c r="J21" s="69"/>
      <c r="K21" s="48"/>
      <c r="L21" s="69"/>
      <c r="M21" s="48"/>
      <c r="N21" s="69"/>
      <c r="O21" s="48"/>
      <c r="P21" s="69"/>
      <c r="Q21" s="48"/>
      <c r="R21" s="69"/>
      <c r="S21" s="48"/>
      <c r="T21" s="69"/>
      <c r="U21" s="48"/>
      <c r="V21" s="69"/>
      <c r="W21" s="48"/>
      <c r="X21" s="69"/>
      <c r="Y21" s="48"/>
      <c r="Z21" s="69"/>
      <c r="AA21" s="48"/>
      <c r="AB21" s="69"/>
      <c r="AC21" s="68"/>
      <c r="AD21" s="68"/>
      <c r="AE21" s="193"/>
    </row>
    <row r="22" spans="1:56" x14ac:dyDescent="0.25">
      <c r="A22" s="47"/>
      <c r="B22" s="47"/>
      <c r="C22" s="67"/>
      <c r="D22" s="67" t="s">
        <v>201</v>
      </c>
      <c r="E22" s="66">
        <v>0</v>
      </c>
      <c r="F22" s="65"/>
      <c r="G22" s="66">
        <v>0</v>
      </c>
      <c r="H22" s="65"/>
      <c r="I22" s="66">
        <v>0</v>
      </c>
      <c r="J22" s="65"/>
      <c r="K22" s="66">
        <v>0</v>
      </c>
      <c r="L22" s="65"/>
      <c r="M22" s="66">
        <v>0</v>
      </c>
      <c r="N22" s="65"/>
      <c r="O22" s="66">
        <v>0</v>
      </c>
      <c r="P22" s="65"/>
      <c r="Q22" s="66">
        <v>0</v>
      </c>
      <c r="R22" s="65"/>
      <c r="S22" s="66">
        <v>0</v>
      </c>
      <c r="T22" s="65"/>
      <c r="U22" s="66">
        <v>0</v>
      </c>
      <c r="V22" s="65"/>
      <c r="W22" s="66">
        <v>0</v>
      </c>
      <c r="X22" s="65"/>
      <c r="Y22" s="66">
        <v>0</v>
      </c>
      <c r="Z22" s="65"/>
      <c r="AA22" s="66">
        <v>10000</v>
      </c>
      <c r="AB22" s="65"/>
      <c r="AC22" s="64">
        <v>10000</v>
      </c>
      <c r="AD22" s="64">
        <v>10000</v>
      </c>
      <c r="AE22" s="94">
        <f>+AD22-AC22</f>
        <v>0</v>
      </c>
    </row>
    <row r="23" spans="1:56" x14ac:dyDescent="0.25">
      <c r="A23" s="47"/>
      <c r="B23" s="47"/>
      <c r="C23" s="67"/>
      <c r="D23" s="67" t="s">
        <v>200</v>
      </c>
      <c r="E23" s="66">
        <v>0</v>
      </c>
      <c r="F23" s="65"/>
      <c r="G23" s="66">
        <v>0</v>
      </c>
      <c r="H23" s="65"/>
      <c r="I23" s="66">
        <v>0</v>
      </c>
      <c r="J23" s="65"/>
      <c r="K23" s="66">
        <v>0</v>
      </c>
      <c r="L23" s="65"/>
      <c r="M23" s="66">
        <v>0</v>
      </c>
      <c r="N23" s="65"/>
      <c r="O23" s="66">
        <v>0</v>
      </c>
      <c r="P23" s="65"/>
      <c r="Q23" s="66">
        <v>0</v>
      </c>
      <c r="R23" s="65"/>
      <c r="S23" s="66">
        <v>0</v>
      </c>
      <c r="T23" s="65"/>
      <c r="U23" s="66">
        <v>0</v>
      </c>
      <c r="V23" s="65"/>
      <c r="W23" s="66">
        <v>0</v>
      </c>
      <c r="X23" s="65"/>
      <c r="Y23" s="66">
        <v>0</v>
      </c>
      <c r="Z23" s="65"/>
      <c r="AA23" s="66">
        <v>1500</v>
      </c>
      <c r="AB23" s="65"/>
      <c r="AC23" s="64">
        <v>1500</v>
      </c>
      <c r="AD23" s="64">
        <v>1500</v>
      </c>
      <c r="AE23" s="94">
        <f>+AD23-AC23</f>
        <v>0</v>
      </c>
    </row>
    <row r="24" spans="1:56" x14ac:dyDescent="0.25">
      <c r="A24" s="47"/>
      <c r="B24" s="47"/>
      <c r="C24" s="67" t="s">
        <v>199</v>
      </c>
      <c r="D24" s="67"/>
      <c r="E24" s="66">
        <f>ROUND(SUM(E21:E23),5)</f>
        <v>0</v>
      </c>
      <c r="F24" s="65"/>
      <c r="G24" s="66">
        <f>ROUND(SUM(G21:G23),5)</f>
        <v>0</v>
      </c>
      <c r="H24" s="65"/>
      <c r="I24" s="66">
        <f>ROUND(SUM(I21:I23),5)</f>
        <v>0</v>
      </c>
      <c r="J24" s="65"/>
      <c r="K24" s="66">
        <f>ROUND(SUM(K21:K23),5)</f>
        <v>0</v>
      </c>
      <c r="L24" s="65"/>
      <c r="M24" s="66">
        <f>ROUND(SUM(M21:M23),5)</f>
        <v>0</v>
      </c>
      <c r="N24" s="65"/>
      <c r="O24" s="66">
        <f>ROUND(SUM(O21:O23),5)</f>
        <v>0</v>
      </c>
      <c r="P24" s="65"/>
      <c r="Q24" s="66">
        <f>ROUND(SUM(Q21:Q23),5)</f>
        <v>0</v>
      </c>
      <c r="R24" s="65"/>
      <c r="S24" s="66">
        <f>ROUND(SUM(S21:S23),5)</f>
        <v>0</v>
      </c>
      <c r="T24" s="65"/>
      <c r="U24" s="66">
        <f>ROUND(SUM(U21:U23),5)</f>
        <v>0</v>
      </c>
      <c r="V24" s="65"/>
      <c r="W24" s="66">
        <f>ROUND(SUM(W21:W23),5)</f>
        <v>0</v>
      </c>
      <c r="X24" s="65"/>
      <c r="Y24" s="66">
        <f>ROUND(SUM(Y21:Y23),5)</f>
        <v>0</v>
      </c>
      <c r="Z24" s="65"/>
      <c r="AA24" s="66">
        <f>ROUND(SUM(AA21:AA23),5)</f>
        <v>11500</v>
      </c>
      <c r="AB24" s="65"/>
      <c r="AC24" s="64">
        <f>SUM(AC22:AC23)</f>
        <v>11500</v>
      </c>
      <c r="AD24" s="64">
        <f>SUM(AD22:AD23)</f>
        <v>11500</v>
      </c>
      <c r="AE24" s="94">
        <f>+AD24-AC24</f>
        <v>0</v>
      </c>
    </row>
    <row r="25" spans="1:56" ht="15.75" thickBot="1" x14ac:dyDescent="0.3">
      <c r="C25" s="505" t="s">
        <v>198</v>
      </c>
      <c r="D25" s="506"/>
      <c r="E25" s="506"/>
      <c r="F25" s="506"/>
      <c r="G25" s="506"/>
      <c r="H25" s="506"/>
      <c r="I25" s="506"/>
      <c r="J25" s="506"/>
      <c r="K25" s="506"/>
      <c r="L25" s="506"/>
      <c r="M25" s="506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  <c r="AA25" s="506"/>
      <c r="AB25" s="507"/>
      <c r="AC25" s="63">
        <f>+AC20+AC24</f>
        <v>353500</v>
      </c>
      <c r="AD25" s="63">
        <f>+AD20+AD24</f>
        <v>152000</v>
      </c>
      <c r="AE25" s="63">
        <f>+AE20+AE24</f>
        <v>-201500</v>
      </c>
      <c r="AF25" s="9"/>
      <c r="AG25" s="30"/>
    </row>
    <row r="26" spans="1:56" ht="15.75" thickTop="1" x14ac:dyDescent="0.25">
      <c r="C26" s="508" t="s">
        <v>155</v>
      </c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8"/>
      <c r="Z26" s="508"/>
      <c r="AA26" s="508"/>
      <c r="AB26" s="508"/>
      <c r="AC26" s="62">
        <f>+AC10-AC25</f>
        <v>-278037.45999999996</v>
      </c>
      <c r="AD26" s="62">
        <f>+AD10-AD25</f>
        <v>566.79999999998836</v>
      </c>
      <c r="AE26" s="62">
        <f>+AE10-AE25</f>
        <v>278604.26</v>
      </c>
      <c r="AI26" s="28"/>
      <c r="AJ26" s="28"/>
      <c r="AK26" s="28"/>
      <c r="AL26" s="28"/>
      <c r="AM26" s="28"/>
      <c r="AN26" s="28"/>
    </row>
    <row r="27" spans="1:56" x14ac:dyDescent="0.25">
      <c r="AI27" s="26"/>
      <c r="AJ27" s="26"/>
      <c r="AK27" s="26"/>
      <c r="AL27" s="26"/>
      <c r="AM27" s="28"/>
      <c r="AN27" s="28"/>
    </row>
    <row r="28" spans="1:56" x14ac:dyDescent="0.25">
      <c r="AI28" s="26"/>
      <c r="AJ28" s="26"/>
      <c r="AK28" s="26"/>
      <c r="AL28" s="26"/>
      <c r="AM28" s="28"/>
      <c r="AN28" s="28"/>
    </row>
    <row r="29" spans="1:56" x14ac:dyDescent="0.25">
      <c r="AE29" s="61"/>
      <c r="AF29" s="61"/>
      <c r="AG29" s="49"/>
      <c r="AH29" s="60"/>
      <c r="AI29" s="28"/>
      <c r="AJ29" s="28"/>
      <c r="AK29" s="28"/>
      <c r="AL29" s="28"/>
      <c r="AM29" s="28"/>
      <c r="AN29" s="28"/>
    </row>
    <row r="30" spans="1:56" ht="18" x14ac:dyDescent="0.25"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</row>
    <row r="31" spans="1:56" x14ac:dyDescent="0.25">
      <c r="AE31" s="61"/>
      <c r="AF31" s="61"/>
      <c r="AG31" s="49"/>
      <c r="AH31" s="60"/>
    </row>
    <row r="32" spans="1:56" x14ac:dyDescent="0.25">
      <c r="AE32" s="61"/>
      <c r="AF32" s="61"/>
      <c r="AG32" s="49"/>
      <c r="AH32" s="60"/>
    </row>
  </sheetData>
  <mergeCells count="3">
    <mergeCell ref="C25:AB25"/>
    <mergeCell ref="C26:AB26"/>
    <mergeCell ref="C1:A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Operating Budget - Working</vt:lpstr>
      <vt:lpstr>Budget - Final</vt:lpstr>
      <vt:lpstr> Wages 1</vt:lpstr>
      <vt:lpstr>Capital Budget</vt:lpstr>
      <vt:lpstr>Capital Income</vt:lpstr>
      <vt:lpstr>Charts</vt:lpstr>
      <vt:lpstr>Fire Operating</vt:lpstr>
      <vt:lpstr>Fire Capital</vt:lpstr>
      <vt:lpstr>Wages</vt:lpstr>
      <vt:lpstr>Changes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GMCSD1</dc:creator>
  <cp:lastModifiedBy>Administrative mgr</cp:lastModifiedBy>
  <cp:lastPrinted>2019-06-13T23:06:29Z</cp:lastPrinted>
  <dcterms:created xsi:type="dcterms:W3CDTF">2019-06-10T21:50:50Z</dcterms:created>
  <dcterms:modified xsi:type="dcterms:W3CDTF">2020-07-17T00:29:14Z</dcterms:modified>
</cp:coreProperties>
</file>