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Board Meetings\2021\June 19th, 2021 - Board Meeting\"/>
    </mc:Choice>
  </mc:AlternateContent>
  <xr:revisionPtr revIDLastSave="0" documentId="14_{56F04F36-ABBC-46DD-8E30-0488FBFE3F04}" xr6:coauthVersionLast="47" xr6:coauthVersionMax="47" xr10:uidLastSave="{00000000-0000-0000-0000-000000000000}"/>
  <bookViews>
    <workbookView xWindow="-28920" yWindow="-120" windowWidth="29040" windowHeight="15840" xr2:uid="{8FFA2C8A-8EC6-4B0F-A962-380890339805}"/>
  </bookViews>
  <sheets>
    <sheet name="W&amp;S P&amp;L" sheetId="1" r:id="rId1"/>
    <sheet name="Fire P&amp;L" sheetId="2" r:id="rId2"/>
    <sheet name="Reserves" sheetId="3" r:id="rId3"/>
  </sheets>
  <definedNames>
    <definedName name="_xlnm.Print_Titles" localSheetId="1">'Fire P&amp;L'!$F:$I,'Fire P&amp;L'!$1:$2</definedName>
    <definedName name="_xlnm.Print_Titles" localSheetId="0">'W&amp;S P&amp;L'!$A:$F,'W&amp;S P&amp;L'!$1:$2</definedName>
    <definedName name="QB_COLUMN_59200" localSheetId="0" hidden="1">'W&amp;S P&amp;L'!$G$2</definedName>
    <definedName name="QB_COLUMN_62230" localSheetId="0" hidden="1">'W&amp;S P&amp;L'!$K$2</definedName>
    <definedName name="QB_COLUMN_63620" localSheetId="0" hidden="1">'W&amp;S P&amp;L'!$I$2</definedName>
    <definedName name="QB_COLUMN_63650" localSheetId="0" hidden="1">'W&amp;S P&amp;L'!$M$2</definedName>
    <definedName name="QB_COLUMN_76210" localSheetId="0" hidden="1">'W&amp;S P&amp;L'!$H$2</definedName>
    <definedName name="QB_COLUMN_76240" localSheetId="0" hidden="1">'W&amp;S P&amp;L'!$L$2</definedName>
    <definedName name="QB_COLUMN_76260" localSheetId="0" hidden="1">'W&amp;S P&amp;L'!$O$2</definedName>
    <definedName name="QB_DATA_0" localSheetId="0" hidden="1">'W&amp;S P&amp;L'!$27:$27,'W&amp;S P&amp;L'!$28:$28,'W&amp;S P&amp;L'!$29:$29,'W&amp;S P&amp;L'!$30:$30,'W&amp;S P&amp;L'!$31:$31,'W&amp;S P&amp;L'!$32:$32,'W&amp;S P&amp;L'!$33:$33,'W&amp;S P&amp;L'!$34:$34,'W&amp;S P&amp;L'!$35:$35,'W&amp;S P&amp;L'!$36:$36,'W&amp;S P&amp;L'!$37:$37,'W&amp;S P&amp;L'!$38:$38,'W&amp;S P&amp;L'!$39:$39,'W&amp;S P&amp;L'!$40:$40,'W&amp;S P&amp;L'!$42:$42,'W&amp;S P&amp;L'!$43:$43</definedName>
    <definedName name="QB_DATA_1" localSheetId="0" hidden="1">'W&amp;S P&amp;L'!$44:$44,'W&amp;S P&amp;L'!$45:$45,'W&amp;S P&amp;L'!$46:$46,'W&amp;S P&amp;L'!$47:$47,'W&amp;S P&amp;L'!$50:$50,'W&amp;S P&amp;L'!$51:$51,'W&amp;S P&amp;L'!$54:$54,'W&amp;S P&amp;L'!$55:$55,'W&amp;S P&amp;L'!$56:$56,'W&amp;S P&amp;L'!$58:$58,'W&amp;S P&amp;L'!$59:$59,'W&amp;S P&amp;L'!$60:$60,'W&amp;S P&amp;L'!$62:$62,'W&amp;S P&amp;L'!$63:$63,'W&amp;S P&amp;L'!$64:$64,'W&amp;S P&amp;L'!$65:$65</definedName>
    <definedName name="QB_DATA_2" localSheetId="0" hidden="1">'W&amp;S P&amp;L'!$66:$66,'W&amp;S P&amp;L'!$67:$67,'W&amp;S P&amp;L'!$68:$68,'W&amp;S P&amp;L'!$69:$69,'W&amp;S P&amp;L'!$70:$70,'W&amp;S P&amp;L'!$72:$72,'W&amp;S P&amp;L'!$73:$73,'W&amp;S P&amp;L'!$74:$74,'W&amp;S P&amp;L'!$75:$75,'W&amp;S P&amp;L'!$76:$76,'W&amp;S P&amp;L'!$78:$78,'W&amp;S P&amp;L'!$79:$79,'W&amp;S P&amp;L'!$80:$80,'W&amp;S P&amp;L'!$82:$82,'W&amp;S P&amp;L'!$86:$86,'W&amp;S P&amp;L'!$87:$87</definedName>
    <definedName name="QB_DATA_3" localSheetId="0" hidden="1">'W&amp;S P&amp;L'!$88:$88,'W&amp;S P&amp;L'!$89:$89,'W&amp;S P&amp;L'!$92:$92,'W&amp;S P&amp;L'!$93:$93,'W&amp;S P&amp;L'!$94:$94,'W&amp;S P&amp;L'!$95:$95,'W&amp;S P&amp;L'!$96:$96,'W&amp;S P&amp;L'!$97:$97,'W&amp;S P&amp;L'!$101:$101,'W&amp;S P&amp;L'!$102:$102,'W&amp;S P&amp;L'!$103:$103,'W&amp;S P&amp;L'!$104:$104,'W&amp;S P&amp;L'!$105:$105,'W&amp;S P&amp;L'!$106:$106,'W&amp;S P&amp;L'!$107:$107,'W&amp;S P&amp;L'!$110:$110</definedName>
    <definedName name="QB_DATA_4" localSheetId="0" hidden="1">'W&amp;S P&amp;L'!$111:$111,'W&amp;S P&amp;L'!$112:$112,'W&amp;S P&amp;L'!$113:$113,'W&amp;S P&amp;L'!$114:$114,'W&amp;S P&amp;L'!$118:$118,'W&amp;S P&amp;L'!$119:$119,'W&amp;S P&amp;L'!$120:$120,'W&amp;S P&amp;L'!$121:$121,'W&amp;S P&amp;L'!$122:$122,'W&amp;S P&amp;L'!$123:$123,'W&amp;S P&amp;L'!$125:$125,'W&amp;S P&amp;L'!$128:$128,'W&amp;S P&amp;L'!$129:$129,'W&amp;S P&amp;L'!$130:$130,'W&amp;S P&amp;L'!$131:$131,'W&amp;S P&amp;L'!$132:$132</definedName>
    <definedName name="QB_DATA_5" localSheetId="0" hidden="1">'W&amp;S P&amp;L'!$133:$133,'W&amp;S P&amp;L'!$134:$134,'W&amp;S P&amp;L'!$135:$135,'W&amp;S P&amp;L'!$136:$136,'W&amp;S P&amp;L'!$137:$137,'W&amp;S P&amp;L'!$138:$138,'W&amp;S P&amp;L'!$139:$139,'W&amp;S P&amp;L'!$140:$140,'W&amp;S P&amp;L'!$143:$143,'W&amp;S P&amp;L'!$144:$144,'W&amp;S P&amp;L'!$145:$145,'W&amp;S P&amp;L'!$146:$146,'W&amp;S P&amp;L'!$147:$147,'W&amp;S P&amp;L'!$148:$148,'W&amp;S P&amp;L'!$151:$151,'W&amp;S P&amp;L'!$152:$152</definedName>
    <definedName name="QB_DATA_6" localSheetId="0" hidden="1">'W&amp;S P&amp;L'!$153:$153,'W&amp;S P&amp;L'!$154:$154,'W&amp;S P&amp;L'!$155:$155,'W&amp;S P&amp;L'!$156:$156,'W&amp;S P&amp;L'!$159:$159,'W&amp;S P&amp;L'!$160:$160,'W&amp;S P&amp;L'!$167:$167</definedName>
    <definedName name="QB_FORMULA_0" localSheetId="0" hidden="1">'W&amp;S P&amp;L'!$I$27,'W&amp;S P&amp;L'!$M$27,'W&amp;S P&amp;L'!$I$28,'W&amp;S P&amp;L'!$M$28,'W&amp;S P&amp;L'!$I$29,'W&amp;S P&amp;L'!$M$29,'W&amp;S P&amp;L'!$I$30,'W&amp;S P&amp;L'!$M$30,'W&amp;S P&amp;L'!$I$31,'W&amp;S P&amp;L'!$M$31,'W&amp;S P&amp;L'!$I$32,'W&amp;S P&amp;L'!$M$32,'W&amp;S P&amp;L'!$I$33,'W&amp;S P&amp;L'!$M$33,'W&amp;S P&amp;L'!$I$34,'W&amp;S P&amp;L'!$M$34</definedName>
    <definedName name="QB_FORMULA_1" localSheetId="0" hidden="1">'W&amp;S P&amp;L'!$I$35,'W&amp;S P&amp;L'!$M$35,'W&amp;S P&amp;L'!$I$36,'W&amp;S P&amp;L'!$M$36,'W&amp;S P&amp;L'!$I$37,'W&amp;S P&amp;L'!$M$37,'W&amp;S P&amp;L'!$I$38,'W&amp;S P&amp;L'!$M$38,'W&amp;S P&amp;L'!$I$39,'W&amp;S P&amp;L'!$M$39,'W&amp;S P&amp;L'!$I$40,'W&amp;S P&amp;L'!$M$40,'W&amp;S P&amp;L'!$G$41,'W&amp;S P&amp;L'!$H$41,'W&amp;S P&amp;L'!$I$41,'W&amp;S P&amp;L'!$K$41</definedName>
    <definedName name="QB_FORMULA_10" localSheetId="0" hidden="1">'W&amp;S P&amp;L'!$M$97,'W&amp;S P&amp;L'!$G$98,'W&amp;S P&amp;L'!$H$98,'W&amp;S P&amp;L'!$I$98,'W&amp;S P&amp;L'!$K$98,'W&amp;S P&amp;L'!$L$98,'W&amp;S P&amp;L'!$M$98,'W&amp;S P&amp;L'!$O$98,'W&amp;S P&amp;L'!$G$99,'W&amp;S P&amp;L'!$H$99,'W&amp;S P&amp;L'!$I$99,'W&amp;S P&amp;L'!$K$99,'W&amp;S P&amp;L'!$L$99,'W&amp;S P&amp;L'!$M$99,'W&amp;S P&amp;L'!$O$99,'W&amp;S P&amp;L'!$I$101</definedName>
    <definedName name="QB_FORMULA_11" localSheetId="0" hidden="1">'W&amp;S P&amp;L'!$M$101,'W&amp;S P&amp;L'!$I$102,'W&amp;S P&amp;L'!$M$102,'W&amp;S P&amp;L'!$I$103,'W&amp;S P&amp;L'!$M$103,'W&amp;S P&amp;L'!$I$104,'W&amp;S P&amp;L'!$M$104,'W&amp;S P&amp;L'!$I$105,'W&amp;S P&amp;L'!$M$105,'W&amp;S P&amp;L'!$I$106,'W&amp;S P&amp;L'!$M$106,'W&amp;S P&amp;L'!$I$107,'W&amp;S P&amp;L'!$M$107,'W&amp;S P&amp;L'!$G$108,'W&amp;S P&amp;L'!$H$108,'W&amp;S P&amp;L'!$I$108</definedName>
    <definedName name="QB_FORMULA_12" localSheetId="0" hidden="1">'W&amp;S P&amp;L'!$K$108,'W&amp;S P&amp;L'!$L$108,'W&amp;S P&amp;L'!$M$108,'W&amp;S P&amp;L'!$O$108,'W&amp;S P&amp;L'!$I$110,'W&amp;S P&amp;L'!$M$110,'W&amp;S P&amp;L'!$I$111,'W&amp;S P&amp;L'!$M$111,'W&amp;S P&amp;L'!$I$112,'W&amp;S P&amp;L'!$M$112,'W&amp;S P&amp;L'!$I$113,'W&amp;S P&amp;L'!$M$113,'W&amp;S P&amp;L'!$I$114,'W&amp;S P&amp;L'!$M$114,'W&amp;S P&amp;L'!$G$115,'W&amp;S P&amp;L'!$H$115</definedName>
    <definedName name="QB_FORMULA_13" localSheetId="0" hidden="1">'W&amp;S P&amp;L'!$I$115,'W&amp;S P&amp;L'!$K$115,'W&amp;S P&amp;L'!$L$115,'W&amp;S P&amp;L'!$M$115,'W&amp;S P&amp;L'!$O$115,'W&amp;S P&amp;L'!$G$116,'W&amp;S P&amp;L'!$H$116,'W&amp;S P&amp;L'!$I$116,'W&amp;S P&amp;L'!$K$116,'W&amp;S P&amp;L'!$L$116,'W&amp;S P&amp;L'!$M$116,'W&amp;S P&amp;L'!$O$116,'W&amp;S P&amp;L'!$I$118,'W&amp;S P&amp;L'!$M$118,'W&amp;S P&amp;L'!$I$119,'W&amp;S P&amp;L'!$M$119</definedName>
    <definedName name="QB_FORMULA_14" localSheetId="0" hidden="1">'W&amp;S P&amp;L'!$I$120,'W&amp;S P&amp;L'!$M$120,'W&amp;S P&amp;L'!$I$121,'W&amp;S P&amp;L'!$M$121,'W&amp;S P&amp;L'!$I$122,'W&amp;S P&amp;L'!$M$122,'W&amp;S P&amp;L'!$I$123,'W&amp;S P&amp;L'!$M$123,'W&amp;S P&amp;L'!$G$124,'W&amp;S P&amp;L'!$H$124,'W&amp;S P&amp;L'!$I$124,'W&amp;S P&amp;L'!$K$124,'W&amp;S P&amp;L'!$L$124,'W&amp;S P&amp;L'!$M$124,'W&amp;S P&amp;L'!$O$124,'W&amp;S P&amp;L'!$I$125</definedName>
    <definedName name="QB_FORMULA_15" localSheetId="0" hidden="1">'W&amp;S P&amp;L'!$M$125,'W&amp;S P&amp;L'!$G$126,'W&amp;S P&amp;L'!$H$126,'W&amp;S P&amp;L'!$I$126,'W&amp;S P&amp;L'!$K$126,'W&amp;S P&amp;L'!$L$126,'W&amp;S P&amp;L'!$M$126,'W&amp;S P&amp;L'!$O$126,'W&amp;S P&amp;L'!$I$128,'W&amp;S P&amp;L'!$M$128,'W&amp;S P&amp;L'!$I$129,'W&amp;S P&amp;L'!$M$129,'W&amp;S P&amp;L'!$I$130,'W&amp;S P&amp;L'!$M$130,'W&amp;S P&amp;L'!$I$131,'W&amp;S P&amp;L'!$M$131</definedName>
    <definedName name="QB_FORMULA_16" localSheetId="0" hidden="1">'W&amp;S P&amp;L'!$I$132,'W&amp;S P&amp;L'!$M$132,'W&amp;S P&amp;L'!$I$133,'W&amp;S P&amp;L'!$M$133,'W&amp;S P&amp;L'!$I$134,'W&amp;S P&amp;L'!$M$134,'W&amp;S P&amp;L'!$I$135,'W&amp;S P&amp;L'!$M$135,'W&amp;S P&amp;L'!$I$136,'W&amp;S P&amp;L'!$M$136,'W&amp;S P&amp;L'!$I$137,'W&amp;S P&amp;L'!$M$137,'W&amp;S P&amp;L'!$I$138,'W&amp;S P&amp;L'!$M$138,'W&amp;S P&amp;L'!$I$139,'W&amp;S P&amp;L'!$M$139</definedName>
    <definedName name="QB_FORMULA_17" localSheetId="0" hidden="1">'W&amp;S P&amp;L'!$I$140,'W&amp;S P&amp;L'!$M$140,'W&amp;S P&amp;L'!$G$141,'W&amp;S P&amp;L'!$H$141,'W&amp;S P&amp;L'!$I$141,'W&amp;S P&amp;L'!$K$141,'W&amp;S P&amp;L'!$L$141,'W&amp;S P&amp;L'!$M$141,'W&amp;S P&amp;L'!$O$141,'W&amp;S P&amp;L'!$I$143,'W&amp;S P&amp;L'!$M$143,'W&amp;S P&amp;L'!$I$144,'W&amp;S P&amp;L'!$M$144,'W&amp;S P&amp;L'!$I$145,'W&amp;S P&amp;L'!$M$145,'W&amp;S P&amp;L'!$I$146</definedName>
    <definedName name="QB_FORMULA_18" localSheetId="0" hidden="1">'W&amp;S P&amp;L'!$M$146,'W&amp;S P&amp;L'!$I$147,'W&amp;S P&amp;L'!$M$147,'W&amp;S P&amp;L'!$I$148,'W&amp;S P&amp;L'!$M$148,'W&amp;S P&amp;L'!$G$149,'W&amp;S P&amp;L'!$H$149,'W&amp;S P&amp;L'!$I$149,'W&amp;S P&amp;L'!$K$149,'W&amp;S P&amp;L'!$L$149,'W&amp;S P&amp;L'!$M$149,'W&amp;S P&amp;L'!$O$149,'W&amp;S P&amp;L'!$I$151,'W&amp;S P&amp;L'!$M$151,'W&amp;S P&amp;L'!$I$152,'W&amp;S P&amp;L'!$M$152</definedName>
    <definedName name="QB_FORMULA_19" localSheetId="0" hidden="1">'W&amp;S P&amp;L'!$I$153,'W&amp;S P&amp;L'!$M$153,'W&amp;S P&amp;L'!$I$154,'W&amp;S P&amp;L'!$M$154,'W&amp;S P&amp;L'!$I$155,'W&amp;S P&amp;L'!$M$155,'W&amp;S P&amp;L'!$I$156,'W&amp;S P&amp;L'!$M$156,'W&amp;S P&amp;L'!$G$157,'W&amp;S P&amp;L'!$H$157,'W&amp;S P&amp;L'!$I$157,'W&amp;S P&amp;L'!$K$157,'W&amp;S P&amp;L'!$L$157,'W&amp;S P&amp;L'!$M$157,'W&amp;S P&amp;L'!$O$157,'W&amp;S P&amp;L'!$I$159</definedName>
    <definedName name="QB_FORMULA_2" localSheetId="0" hidden="1">'W&amp;S P&amp;L'!$L$41,'W&amp;S P&amp;L'!$M$41,'W&amp;S P&amp;L'!$O$41,'W&amp;S P&amp;L'!$I$42,'W&amp;S P&amp;L'!$M$42,'W&amp;S P&amp;L'!$I$43,'W&amp;S P&amp;L'!$M$43,'W&amp;S P&amp;L'!$I$44,'W&amp;S P&amp;L'!$M$44,'W&amp;S P&amp;L'!$I$45,'W&amp;S P&amp;L'!$M$45,'W&amp;S P&amp;L'!$I$46,'W&amp;S P&amp;L'!$M$46,'W&amp;S P&amp;L'!$I$47,'W&amp;S P&amp;L'!$M$47,'W&amp;S P&amp;L'!$G$48</definedName>
    <definedName name="QB_FORMULA_20" localSheetId="0" hidden="1">'W&amp;S P&amp;L'!$M$159,'W&amp;S P&amp;L'!$I$160,'W&amp;S P&amp;L'!$M$160,'W&amp;S P&amp;L'!$G$161,'W&amp;S P&amp;L'!$H$161,'W&amp;S P&amp;L'!$I$161,'W&amp;S P&amp;L'!$K$161,'W&amp;S P&amp;L'!$L$161,'W&amp;S P&amp;L'!$M$161,'W&amp;S P&amp;L'!$O$161,'W&amp;S P&amp;L'!$G$162,'W&amp;S P&amp;L'!$H$162,'W&amp;S P&amp;L'!$I$162,'W&amp;S P&amp;L'!$K$162,'W&amp;S P&amp;L'!$L$162,'W&amp;S P&amp;L'!$M$162</definedName>
    <definedName name="QB_FORMULA_21" localSheetId="0" hidden="1">'W&amp;S P&amp;L'!$O$162,'W&amp;S P&amp;L'!$G$163,'W&amp;S P&amp;L'!$H$163,'W&amp;S P&amp;L'!$I$163,'W&amp;S P&amp;L'!$K$163,'W&amp;S P&amp;L'!$L$163,'W&amp;S P&amp;L'!$M$163,'W&amp;S P&amp;L'!$O$163,'W&amp;S P&amp;L'!$I$167,'W&amp;S P&amp;L'!$M$167,'W&amp;S P&amp;L'!$G$168,'W&amp;S P&amp;L'!$H$168,'W&amp;S P&amp;L'!$I$168,'W&amp;S P&amp;L'!$K$168,'W&amp;S P&amp;L'!$L$168,'W&amp;S P&amp;L'!$M$168</definedName>
    <definedName name="QB_FORMULA_22" localSheetId="0" hidden="1">'W&amp;S P&amp;L'!$O$168,'W&amp;S P&amp;L'!$G$169,'W&amp;S P&amp;L'!$H$169,'W&amp;S P&amp;L'!$I$169,'W&amp;S P&amp;L'!$K$169,'W&amp;S P&amp;L'!$L$169,'W&amp;S P&amp;L'!$M$169,'W&amp;S P&amp;L'!$O$169,'W&amp;S P&amp;L'!$G$170,'W&amp;S P&amp;L'!$H$170,'W&amp;S P&amp;L'!$I$170,'W&amp;S P&amp;L'!$K$170,'W&amp;S P&amp;L'!$L$170,'W&amp;S P&amp;L'!$M$170,'W&amp;S P&amp;L'!$O$170,'W&amp;S P&amp;L'!$G$171</definedName>
    <definedName name="QB_FORMULA_23" localSheetId="0" hidden="1">'W&amp;S P&amp;L'!$H$171,'W&amp;S P&amp;L'!$I$171,'W&amp;S P&amp;L'!$K$171,'W&amp;S P&amp;L'!$L$171,'W&amp;S P&amp;L'!$M$171,'W&amp;S P&amp;L'!$O$171</definedName>
    <definedName name="QB_FORMULA_3" localSheetId="0" hidden="1">'W&amp;S P&amp;L'!$H$48,'W&amp;S P&amp;L'!$I$48,'W&amp;S P&amp;L'!$K$48,'W&amp;S P&amp;L'!$L$48,'W&amp;S P&amp;L'!$M$48,'W&amp;S P&amp;L'!$O$48,'W&amp;S P&amp;L'!$I$50,'W&amp;S P&amp;L'!$M$50,'W&amp;S P&amp;L'!$I$51,'W&amp;S P&amp;L'!$M$51,'W&amp;S P&amp;L'!$G$52,'W&amp;S P&amp;L'!$H$52,'W&amp;S P&amp;L'!$I$52,'W&amp;S P&amp;L'!$K$52,'W&amp;S P&amp;L'!$L$52,'W&amp;S P&amp;L'!$M$52</definedName>
    <definedName name="QB_FORMULA_4" localSheetId="0" hidden="1">'W&amp;S P&amp;L'!$O$52,'W&amp;S P&amp;L'!$I$54,'W&amp;S P&amp;L'!$M$54,'W&amp;S P&amp;L'!$I$55,'W&amp;S P&amp;L'!$M$55,'W&amp;S P&amp;L'!$I$56,'W&amp;S P&amp;L'!$M$56,'W&amp;S P&amp;L'!$I$58,'W&amp;S P&amp;L'!$M$58,'W&amp;S P&amp;L'!$I$59,'W&amp;S P&amp;L'!$M$59,'W&amp;S P&amp;L'!$I$60,'W&amp;S P&amp;L'!$M$60,'W&amp;S P&amp;L'!$G$61,'W&amp;S P&amp;L'!$H$61,'W&amp;S P&amp;L'!$I$61</definedName>
    <definedName name="QB_FORMULA_5" localSheetId="0" hidden="1">'W&amp;S P&amp;L'!$K$61,'W&amp;S P&amp;L'!$L$61,'W&amp;S P&amp;L'!$M$61,'W&amp;S P&amp;L'!$O$61,'W&amp;S P&amp;L'!$I$62,'W&amp;S P&amp;L'!$M$62,'W&amp;S P&amp;L'!$I$63,'W&amp;S P&amp;L'!$M$63,'W&amp;S P&amp;L'!$I$64,'W&amp;S P&amp;L'!$M$64,'W&amp;S P&amp;L'!$I$65,'W&amp;S P&amp;L'!$M$65,'W&amp;S P&amp;L'!$I$66,'W&amp;S P&amp;L'!$M$66,'W&amp;S P&amp;L'!$I$67,'W&amp;S P&amp;L'!$M$67</definedName>
    <definedName name="QB_FORMULA_6" localSheetId="0" hidden="1">'W&amp;S P&amp;L'!$I$68,'W&amp;S P&amp;L'!$M$68,'W&amp;S P&amp;L'!$I$69,'W&amp;S P&amp;L'!$M$69,'W&amp;S P&amp;L'!$I$70,'W&amp;S P&amp;L'!$M$70,'W&amp;S P&amp;L'!$I$72,'W&amp;S P&amp;L'!$M$72,'W&amp;S P&amp;L'!$I$73,'W&amp;S P&amp;L'!$M$73,'W&amp;S P&amp;L'!$I$74,'W&amp;S P&amp;L'!$M$74,'W&amp;S P&amp;L'!$I$75,'W&amp;S P&amp;L'!$M$75,'W&amp;S P&amp;L'!$I$76,'W&amp;S P&amp;L'!$M$76</definedName>
    <definedName name="QB_FORMULA_7" localSheetId="0" hidden="1">'W&amp;S P&amp;L'!$G$77,'W&amp;S P&amp;L'!$H$77,'W&amp;S P&amp;L'!$I$77,'W&amp;S P&amp;L'!$K$77,'W&amp;S P&amp;L'!$L$77,'W&amp;S P&amp;L'!$M$77,'W&amp;S P&amp;L'!$O$77,'W&amp;S P&amp;L'!$I$78,'W&amp;S P&amp;L'!$M$78,'W&amp;S P&amp;L'!$I$79,'W&amp;S P&amp;L'!$M$79,'W&amp;S P&amp;L'!$I$80,'W&amp;S P&amp;L'!$M$80,'W&amp;S P&amp;L'!$G$81,'W&amp;S P&amp;L'!$H$81,'W&amp;S P&amp;L'!$I$81</definedName>
    <definedName name="QB_FORMULA_8" localSheetId="0" hidden="1">'W&amp;S P&amp;L'!$K$81,'W&amp;S P&amp;L'!$L$81,'W&amp;S P&amp;L'!$M$81,'W&amp;S P&amp;L'!$O$81,'W&amp;S P&amp;L'!$I$82,'W&amp;S P&amp;L'!$M$82,'W&amp;S P&amp;L'!$I$86,'W&amp;S P&amp;L'!$M$86,'W&amp;S P&amp;L'!$I$87,'W&amp;S P&amp;L'!$M$87,'W&amp;S P&amp;L'!$I$88,'W&amp;S P&amp;L'!$M$88,'W&amp;S P&amp;L'!$I$89,'W&amp;S P&amp;L'!$M$89,'W&amp;S P&amp;L'!$G$90,'W&amp;S P&amp;L'!$H$90</definedName>
    <definedName name="QB_FORMULA_9" localSheetId="0" hidden="1">'W&amp;S P&amp;L'!$I$90,'W&amp;S P&amp;L'!$K$90,'W&amp;S P&amp;L'!$L$90,'W&amp;S P&amp;L'!$M$90,'W&amp;S P&amp;L'!$O$90,'W&amp;S P&amp;L'!$I$92,'W&amp;S P&amp;L'!$M$92,'W&amp;S P&amp;L'!$I$93,'W&amp;S P&amp;L'!$M$93,'W&amp;S P&amp;L'!$I$94,'W&amp;S P&amp;L'!$M$94,'W&amp;S P&amp;L'!$I$95,'W&amp;S P&amp;L'!$M$95,'W&amp;S P&amp;L'!$I$96,'W&amp;S P&amp;L'!$M$96,'W&amp;S P&amp;L'!$I$97</definedName>
    <definedName name="QB_ROW_10060" localSheetId="0" hidden="1">'W&amp;S P&amp;L'!$D$71</definedName>
    <definedName name="QB_ROW_10360" localSheetId="0" hidden="1">'W&amp;S P&amp;L'!$D$77</definedName>
    <definedName name="QB_ROW_11060" localSheetId="0" hidden="1">'W&amp;S P&amp;L'!$D$26</definedName>
    <definedName name="QB_ROW_11360" localSheetId="0" hidden="1">'W&amp;S P&amp;L'!$D$41</definedName>
    <definedName name="QB_ROW_122270" localSheetId="0" hidden="1">'W&amp;S P&amp;L'!$E$102</definedName>
    <definedName name="QB_ROW_12270" localSheetId="0" hidden="1">'W&amp;S P&amp;L'!$E$73</definedName>
    <definedName name="QB_ROW_123270" localSheetId="0" hidden="1">'W&amp;S P&amp;L'!$E$103</definedName>
    <definedName name="QB_ROW_124270" localSheetId="0" hidden="1">'W&amp;S P&amp;L'!$E$105</definedName>
    <definedName name="QB_ROW_125050" localSheetId="0" hidden="1">'W&amp;S P&amp;L'!$C$83</definedName>
    <definedName name="QB_ROW_125350" localSheetId="0" hidden="1">'W&amp;S P&amp;L'!$C$116</definedName>
    <definedName name="QB_ROW_127070" localSheetId="0" hidden="1">'W&amp;S P&amp;L'!$E$85</definedName>
    <definedName name="QB_ROW_127370" localSheetId="0" hidden="1">'W&amp;S P&amp;L'!$E$90</definedName>
    <definedName name="QB_ROW_128070" localSheetId="0" hidden="1">'W&amp;S P&amp;L'!$E$91</definedName>
    <definedName name="QB_ROW_128370" localSheetId="0" hidden="1">'W&amp;S P&amp;L'!$E$98</definedName>
    <definedName name="QB_ROW_129280" localSheetId="0" hidden="1">'W&amp;S P&amp;L'!$F$93</definedName>
    <definedName name="QB_ROW_130060" localSheetId="0" hidden="1">'W&amp;S P&amp;L'!$D$109</definedName>
    <definedName name="QB_ROW_130360" localSheetId="0" hidden="1">'W&amp;S P&amp;L'!$D$115</definedName>
    <definedName name="QB_ROW_131280" localSheetId="0" hidden="1">'W&amp;S P&amp;L'!$F$86</definedName>
    <definedName name="QB_ROW_132280" localSheetId="0" hidden="1">'W&amp;S P&amp;L'!$F$87</definedName>
    <definedName name="QB_ROW_13260" localSheetId="0" hidden="1">'W&amp;S P&amp;L'!$D$66</definedName>
    <definedName name="QB_ROW_133280" localSheetId="0" hidden="1">'W&amp;S P&amp;L'!$F$88</definedName>
    <definedName name="QB_ROW_134280" localSheetId="0" hidden="1">'W&amp;S P&amp;L'!$F$89</definedName>
    <definedName name="QB_ROW_135280" localSheetId="0" hidden="1">'W&amp;S P&amp;L'!$F$92</definedName>
    <definedName name="QB_ROW_136280" localSheetId="0" hidden="1">'W&amp;S P&amp;L'!$F$94</definedName>
    <definedName name="QB_ROW_137280" localSheetId="0" hidden="1">'W&amp;S P&amp;L'!$F$97</definedName>
    <definedName name="QB_ROW_138270" localSheetId="0" hidden="1">'W&amp;S P&amp;L'!$E$104</definedName>
    <definedName name="QB_ROW_139270" localSheetId="0" hidden="1">'W&amp;S P&amp;L'!$E$106</definedName>
    <definedName name="QB_ROW_14260" localSheetId="0" hidden="1">'W&amp;S P&amp;L'!$D$63</definedName>
    <definedName name="QB_ROW_150050" localSheetId="0" hidden="1">'W&amp;S P&amp;L'!$C$49</definedName>
    <definedName name="QB_ROW_150350" localSheetId="0" hidden="1">'W&amp;S P&amp;L'!$C$52</definedName>
    <definedName name="QB_ROW_151260" localSheetId="0" hidden="1">'W&amp;S P&amp;L'!$D$50</definedName>
    <definedName name="QB_ROW_152260" localSheetId="0" hidden="1">'W&amp;S P&amp;L'!$D$51</definedName>
    <definedName name="QB_ROW_15270" localSheetId="0" hidden="1">'W&amp;S P&amp;L'!$E$74</definedName>
    <definedName name="QB_ROW_16270" localSheetId="0" hidden="1">'W&amp;S P&amp;L'!$E$111</definedName>
    <definedName name="QB_ROW_164270" localSheetId="0" hidden="1">'W&amp;S P&amp;L'!$E$36</definedName>
    <definedName name="QB_ROW_165280" localSheetId="0" hidden="1">'W&amp;S P&amp;L'!$F$96</definedName>
    <definedName name="QB_ROW_17260" localSheetId="0" hidden="1">'W&amp;S P&amp;L'!$D$56</definedName>
    <definedName name="QB_ROW_180260" localSheetId="0" hidden="1">'W&amp;S P&amp;L'!$D$47</definedName>
    <definedName name="QB_ROW_18060" localSheetId="0" hidden="1">'W&amp;S P&amp;L'!$D$84</definedName>
    <definedName name="QB_ROW_181260" localSheetId="0" hidden="1">'W&amp;S P&amp;L'!$D$54</definedName>
    <definedName name="QB_ROW_182260" localSheetId="0" hidden="1">'W&amp;S P&amp;L'!$D$55</definedName>
    <definedName name="QB_ROW_18301" localSheetId="0" hidden="1">'W&amp;S P&amp;L'!#REF!</definedName>
    <definedName name="QB_ROW_183270" localSheetId="0" hidden="1">'W&amp;S P&amp;L'!$E$75</definedName>
    <definedName name="QB_ROW_18360" localSheetId="0" hidden="1">'W&amp;S P&amp;L'!$D$99</definedName>
    <definedName name="QB_ROW_184260" localSheetId="0" hidden="1">'W&amp;S P&amp;L'!$D$78</definedName>
    <definedName name="QB_ROW_186250" localSheetId="0" hidden="1">'W&amp;S P&amp;L'!$C$128</definedName>
    <definedName name="QB_ROW_189260" localSheetId="0" hidden="1">'W&amp;S P&amp;L'!$D$68</definedName>
    <definedName name="QB_ROW_19011" localSheetId="0" hidden="1">'W&amp;S P&amp;L'!#REF!</definedName>
    <definedName name="QB_ROW_19260" localSheetId="0" hidden="1">'W&amp;S P&amp;L'!$D$70</definedName>
    <definedName name="QB_ROW_19311" localSheetId="0" hidden="1">'W&amp;S P&amp;L'!#REF!</definedName>
    <definedName name="QB_ROW_197350" localSheetId="0" hidden="1">'W&amp;S P&amp;L'!$C$82</definedName>
    <definedName name="QB_ROW_198270" localSheetId="0" hidden="1">'W&amp;S P&amp;L'!$E$38</definedName>
    <definedName name="QB_ROW_20260" localSheetId="0" hidden="1">'W&amp;S P&amp;L'!$D$67</definedName>
    <definedName name="QB_ROW_209250" localSheetId="0" hidden="1">'W&amp;S P&amp;L'!$C$129</definedName>
    <definedName name="QB_ROW_210250" localSheetId="0" hidden="1">'W&amp;S P&amp;L'!$C$130</definedName>
    <definedName name="QB_ROW_21031" localSheetId="0" hidden="1">'W&amp;S P&amp;L'!$A$23</definedName>
    <definedName name="QB_ROW_213250" localSheetId="0" hidden="1">'W&amp;S P&amp;L'!$C$139</definedName>
    <definedName name="QB_ROW_21331" localSheetId="0" hidden="1">'W&amp;S P&amp;L'!$A$162</definedName>
    <definedName name="QB_ROW_216270" localSheetId="0" hidden="1">'W&amp;S P&amp;L'!$E$39</definedName>
    <definedName name="QB_ROW_217270" localSheetId="0" hidden="1">'W&amp;S P&amp;L'!$E$76</definedName>
    <definedName name="QB_ROW_218270" localSheetId="0" hidden="1">'W&amp;S P&amp;L'!$E$107</definedName>
    <definedName name="QB_ROW_22011" localSheetId="0" hidden="1">'W&amp;S P&amp;L'!#REF!</definedName>
    <definedName name="QB_ROW_220260" localSheetId="0" hidden="1">'W&amp;S P&amp;L'!$D$123</definedName>
    <definedName name="QB_ROW_221250" localSheetId="0" hidden="1">'W&amp;S P&amp;L'!$C$143</definedName>
    <definedName name="QB_ROW_222250" localSheetId="0" hidden="1">'W&amp;S P&amp;L'!$C$144</definedName>
    <definedName name="QB_ROW_22311" localSheetId="0" hidden="1">'W&amp;S P&amp;L'!#REF!</definedName>
    <definedName name="QB_ROW_2260" localSheetId="0" hidden="1">'W&amp;S P&amp;L'!$D$42</definedName>
    <definedName name="QB_ROW_226250" localSheetId="0" hidden="1">'W&amp;S P&amp;L'!$C$131</definedName>
    <definedName name="QB_ROW_23060" localSheetId="0" hidden="1">'W&amp;S P&amp;L'!$D$57</definedName>
    <definedName name="QB_ROW_231250" localSheetId="0" hidden="1">'W&amp;S P&amp;L'!$C$140</definedName>
    <definedName name="QB_ROW_23360" localSheetId="0" hidden="1">'W&amp;S P&amp;L'!$D$61</definedName>
    <definedName name="QB_ROW_238270" localSheetId="0" hidden="1">'W&amp;S P&amp;L'!$E$37</definedName>
    <definedName name="QB_ROW_239260" localSheetId="0" hidden="1">'W&amp;S P&amp;L'!$D$119</definedName>
    <definedName name="QB_ROW_24021" localSheetId="0" hidden="1">'W&amp;S P&amp;L'!#REF!</definedName>
    <definedName name="QB_ROW_240260" localSheetId="0" hidden="1">'W&amp;S P&amp;L'!$D$120</definedName>
    <definedName name="QB_ROW_24260" localSheetId="0" hidden="1">'W&amp;S P&amp;L'!$D$69</definedName>
    <definedName name="QB_ROW_24321" localSheetId="0" hidden="1">'W&amp;S P&amp;L'!#REF!</definedName>
    <definedName name="QB_ROW_245260" localSheetId="0" hidden="1">'W&amp;S P&amp;L'!$D$79</definedName>
    <definedName name="QB_ROW_247270" localSheetId="0" hidden="1">'W&amp;S P&amp;L'!$E$40</definedName>
    <definedName name="QB_ROW_260270" localSheetId="0" hidden="1">'W&amp;S P&amp;L'!$E$60</definedName>
    <definedName name="QB_ROW_26270" localSheetId="0" hidden="1">'W&amp;S P&amp;L'!$E$112</definedName>
    <definedName name="QB_ROW_266270" localSheetId="0" hidden="1">'W&amp;S P&amp;L'!$E$32</definedName>
    <definedName name="QB_ROW_267270" localSheetId="0" hidden="1">'W&amp;S P&amp;L'!$E$33</definedName>
    <definedName name="QB_ROW_268260" localSheetId="0" hidden="1">'W&amp;S P&amp;L'!$D$45</definedName>
    <definedName name="QB_ROW_270270" localSheetId="0" hidden="1">'W&amp;S P&amp;L'!$E$58</definedName>
    <definedName name="QB_ROW_277250" localSheetId="0" hidden="1">'W&amp;S P&amp;L'!$C$132</definedName>
    <definedName name="QB_ROW_278250" localSheetId="0" hidden="1">'W&amp;S P&amp;L'!$C$133</definedName>
    <definedName name="QB_ROW_279270" localSheetId="0" hidden="1">'W&amp;S P&amp;L'!$E$59</definedName>
    <definedName name="QB_ROW_28270" localSheetId="0" hidden="1">'W&amp;S P&amp;L'!$E$110</definedName>
    <definedName name="QB_ROW_288270" localSheetId="0" hidden="1">'W&amp;S P&amp;L'!$E$28</definedName>
    <definedName name="QB_ROW_289270" localSheetId="0" hidden="1">'W&amp;S P&amp;L'!$E$29</definedName>
    <definedName name="QB_ROW_290250" localSheetId="0" hidden="1">'W&amp;S P&amp;L'!$C$145</definedName>
    <definedName name="QB_ROW_295040" localSheetId="0" hidden="1">'W&amp;S P&amp;L'!$B$150</definedName>
    <definedName name="QB_ROW_295340" localSheetId="0" hidden="1">'W&amp;S P&amp;L'!$B$157</definedName>
    <definedName name="QB_ROW_296040" localSheetId="0" hidden="1">'W&amp;S P&amp;L'!$B$158</definedName>
    <definedName name="QB_ROW_296340" localSheetId="0" hidden="1">'W&amp;S P&amp;L'!$B$161</definedName>
    <definedName name="QB_ROW_297250" localSheetId="0" hidden="1">'W&amp;S P&amp;L'!$C$151</definedName>
    <definedName name="QB_ROW_298250" localSheetId="0" hidden="1">'W&amp;S P&amp;L'!$C$152</definedName>
    <definedName name="QB_ROW_299250" localSheetId="0" hidden="1">'W&amp;S P&amp;L'!$C$153</definedName>
    <definedName name="QB_ROW_300250" localSheetId="0" hidden="1">'W&amp;S P&amp;L'!$C$154</definedName>
    <definedName name="QB_ROW_301250" localSheetId="0" hidden="1">'W&amp;S P&amp;L'!$C$159</definedName>
    <definedName name="QB_ROW_302250" localSheetId="0" hidden="1">'W&amp;S P&amp;L'!$C$160</definedName>
    <definedName name="QB_ROW_30270" localSheetId="0" hidden="1">'W&amp;S P&amp;L'!$E$113</definedName>
    <definedName name="QB_ROW_305040" localSheetId="0" hidden="1">'W&amp;S P&amp;L'!$B$142</definedName>
    <definedName name="QB_ROW_305340" localSheetId="0" hidden="1">'W&amp;S P&amp;L'!$B$149</definedName>
    <definedName name="QB_ROW_306250" localSheetId="0" hidden="1">'W&amp;S P&amp;L'!$C$146</definedName>
    <definedName name="QB_ROW_307250" localSheetId="0" hidden="1">'W&amp;S P&amp;L'!$C$147</definedName>
    <definedName name="QB_ROW_309270" localSheetId="0" hidden="1">'W&amp;S P&amp;L'!$E$101</definedName>
    <definedName name="QB_ROW_310250" localSheetId="0" hidden="1">'W&amp;S P&amp;L'!$C$148</definedName>
    <definedName name="QB_ROW_311260" localSheetId="0" hidden="1">'W&amp;S P&amp;L'!$D$46</definedName>
    <definedName name="QB_ROW_31270" localSheetId="0" hidden="1">'W&amp;S P&amp;L'!$E$114</definedName>
    <definedName name="QB_ROW_313260" localSheetId="0" hidden="1">'W&amp;S P&amp;L'!$D$80</definedName>
    <definedName name="QB_ROW_314250" localSheetId="0" hidden="1">'W&amp;S P&amp;L'!$C$134</definedName>
    <definedName name="QB_ROW_315250" localSheetId="0" hidden="1">'W&amp;S P&amp;L'!$C$135</definedName>
    <definedName name="QB_ROW_316250" localSheetId="0" hidden="1">'W&amp;S P&amp;L'!$C$136</definedName>
    <definedName name="QB_ROW_318250" localSheetId="0" hidden="1">'W&amp;S P&amp;L'!$C$155</definedName>
    <definedName name="QB_ROW_32060" localSheetId="0" hidden="1">'W&amp;S P&amp;L'!$D$100</definedName>
    <definedName name="QB_ROW_32360" localSheetId="0" hidden="1">'W&amp;S P&amp;L'!$D$108</definedName>
    <definedName name="QB_ROW_326270" localSheetId="0" hidden="1">'W&amp;S P&amp;L'!$E$30</definedName>
    <definedName name="QB_ROW_327250" localSheetId="0" hidden="1">'W&amp;S P&amp;L'!$C$137</definedName>
    <definedName name="QB_ROW_328250" localSheetId="0" hidden="1">'W&amp;S P&amp;L'!$C$138</definedName>
    <definedName name="QB_ROW_329250" localSheetId="0" hidden="1">'W&amp;S P&amp;L'!$C$156</definedName>
    <definedName name="QB_ROW_33260" localSheetId="0" hidden="1">'W&amp;S P&amp;L'!$D$44</definedName>
    <definedName name="QB_ROW_56050" localSheetId="0" hidden="1">'W&amp;S P&amp;L'!$C$25</definedName>
    <definedName name="QB_ROW_56350" localSheetId="0" hidden="1">'W&amp;S P&amp;L'!$C$48</definedName>
    <definedName name="QB_ROW_57050" localSheetId="0" hidden="1">'W&amp;S P&amp;L'!$C$53</definedName>
    <definedName name="QB_ROW_57350" localSheetId="0" hidden="1">'W&amp;S P&amp;L'!$C$81</definedName>
    <definedName name="QB_ROW_58040" localSheetId="0" hidden="1">'W&amp;S P&amp;L'!$B$24</definedName>
    <definedName name="QB_ROW_58340" localSheetId="0" hidden="1">'W&amp;S P&amp;L'!$B$126</definedName>
    <definedName name="QB_ROW_59040" localSheetId="0" hidden="1">'W&amp;S P&amp;L'!$B$127</definedName>
    <definedName name="QB_ROW_59340" localSheetId="0" hidden="1">'W&amp;S P&amp;L'!$B$141</definedName>
    <definedName name="QB_ROW_62270" localSheetId="0" hidden="1">'W&amp;S P&amp;L'!$E$27</definedName>
    <definedName name="QB_ROW_63270" localSheetId="0" hidden="1">'W&amp;S P&amp;L'!$E$35</definedName>
    <definedName name="QB_ROW_64270" localSheetId="0" hidden="1">'W&amp;S P&amp;L'!$E$31</definedName>
    <definedName name="QB_ROW_65270" localSheetId="0" hidden="1">'W&amp;S P&amp;L'!$E$34</definedName>
    <definedName name="QB_ROW_69260" localSheetId="0" hidden="1">'W&amp;S P&amp;L'!$D$65</definedName>
    <definedName name="QB_ROW_70260" localSheetId="0" hidden="1">'W&amp;S P&amp;L'!$D$64</definedName>
    <definedName name="QB_ROW_71050" localSheetId="0" hidden="1">'W&amp;S P&amp;L'!$C$117</definedName>
    <definedName name="QB_ROW_71350" localSheetId="0" hidden="1">'W&amp;S P&amp;L'!$C$124</definedName>
    <definedName name="QB_ROW_72260" localSheetId="0" hidden="1">'W&amp;S P&amp;L'!$D$118</definedName>
    <definedName name="QB_ROW_7260" localSheetId="0" hidden="1">'W&amp;S P&amp;L'!$D$62</definedName>
    <definedName name="QB_ROW_73260" localSheetId="0" hidden="1">'W&amp;S P&amp;L'!$D$121</definedName>
    <definedName name="QB_ROW_74260" localSheetId="0" hidden="1">'W&amp;S P&amp;L'!$D$122</definedName>
    <definedName name="QB_ROW_82340" localSheetId="0" hidden="1">'W&amp;S P&amp;L'!$B$167</definedName>
    <definedName name="QB_ROW_8270" localSheetId="0" hidden="1">'W&amp;S P&amp;L'!$E$72</definedName>
    <definedName name="QB_ROW_85030" localSheetId="0" hidden="1">'W&amp;S P&amp;L'!$A$166</definedName>
    <definedName name="QB_ROW_85330" localSheetId="0" hidden="1">'W&amp;S P&amp;L'!$A$168</definedName>
    <definedName name="QB_ROW_90280" localSheetId="0" hidden="1">'W&amp;S P&amp;L'!$F$95</definedName>
    <definedName name="QB_ROW_9360" localSheetId="0" hidden="1">'W&amp;S P&amp;L'!$D$43</definedName>
    <definedName name="QB_ROW_95250" localSheetId="0" hidden="1">'W&amp;S P&amp;L'!$C$125</definedName>
    <definedName name="QBCANSUPPORTUPDATE" localSheetId="1">FALSE</definedName>
    <definedName name="QBCANSUPPORTUPDATE" localSheetId="0">TRUE</definedName>
    <definedName name="QBCOMPANYFILENAME" localSheetId="1">"C:\Users\Public\Documents\Intuit\GM CSD FIRE CURRENT.QBW"</definedName>
    <definedName name="QBCOMPANYFILENAME" localSheetId="0">"C:\Users\Public\Documents\Intuit\GM CSD Water Sewer CURRENT.QBW"</definedName>
    <definedName name="QBENDDATE" localSheetId="1">20201231</definedName>
    <definedName name="QBENDDATE" localSheetId="0">20201231</definedName>
    <definedName name="QBHEADERSONSCREEN" localSheetId="1">FALSE</definedName>
    <definedName name="QBHEADERSONSCREEN" localSheetId="0">FALSE</definedName>
    <definedName name="QBMETADATASIZE" localSheetId="1">0</definedName>
    <definedName name="QBMETADATASIZE" localSheetId="0">5924</definedName>
    <definedName name="QBPRESERVECOLOR" localSheetId="1">TRUE</definedName>
    <definedName name="QBPRESERVECOLOR" localSheetId="0">TRUE</definedName>
    <definedName name="QBPRESERVEFONT" localSheetId="1">TRUE</definedName>
    <definedName name="QBPRESERVEFONT" localSheetId="0">TRUE</definedName>
    <definedName name="QBPRESERVEROWHEIGHT" localSheetId="1">TRUE</definedName>
    <definedName name="QBPRESERVEROWHEIGHT" localSheetId="0">TRUE</definedName>
    <definedName name="QBPRESERVESPACE" localSheetId="1">TRUE</definedName>
    <definedName name="QBPRESERVESPACE" localSheetId="0">TRUE</definedName>
    <definedName name="QBREPORTCOLAXIS" localSheetId="1">0</definedName>
    <definedName name="QBREPORTCOLAXIS" localSheetId="0">0</definedName>
    <definedName name="QBREPORTCOMPANYID" localSheetId="1">"1cc3a7a5ee7c421ba94f1ec03f7b9594"</definedName>
    <definedName name="QBREPORTCOMPANYID" localSheetId="0">"f03ee4f3ab194996a7fadb689cb7c151"</definedName>
    <definedName name="QBREPORTCOMPARECOL_ANNUALBUDGET" localSheetId="1">TRUE</definedName>
    <definedName name="QBREPORTCOMPARECOL_ANNUALBUDGET" localSheetId="0">TRUE</definedName>
    <definedName name="QBREPORTCOMPARECOL_AVGCOGS" localSheetId="1">FALSE</definedName>
    <definedName name="QBREPORTCOMPARECOL_AVGCOGS" localSheetId="0">FALSE</definedName>
    <definedName name="QBREPORTCOMPARECOL_AVGPRICE" localSheetId="1">FALSE</definedName>
    <definedName name="QBREPORTCOMPARECOL_AVGPRICE" localSheetId="0">FALSE</definedName>
    <definedName name="QBREPORTCOMPARECOL_BUDDIFF" localSheetId="1">TRUE</definedName>
    <definedName name="QBREPORTCOMPARECOL_BUDDIFF" localSheetId="0">TRUE</definedName>
    <definedName name="QBREPORTCOMPARECOL_BUDGET" localSheetId="1">TRUE</definedName>
    <definedName name="QBREPORTCOMPARECOL_BUDGET" localSheetId="0">TRUE</definedName>
    <definedName name="QBREPORTCOMPARECOL_BUDPCT" localSheetId="1">FALSE</definedName>
    <definedName name="QBREPORTCOMPARECOL_BUDPCT" localSheetId="0">FALSE</definedName>
    <definedName name="QBREPORTCOMPARECOL_COGS" localSheetId="1">FALSE</definedName>
    <definedName name="QBREPORTCOMPARECOL_COGS" localSheetId="0">FALSE</definedName>
    <definedName name="QBREPORTCOMPARECOL_EXCLUDEAMOUNT" localSheetId="1">FALSE</definedName>
    <definedName name="QBREPORTCOMPARECOL_EXCLUDEAMOUNT" localSheetId="0">FALSE</definedName>
    <definedName name="QBREPORTCOMPARECOL_EXCLUDECURPERIOD" localSheetId="1">FALSE</definedName>
    <definedName name="QBREPORTCOMPARECOL_EXCLUDECURPERIOD" localSheetId="0">FALSE</definedName>
    <definedName name="QBREPORTCOMPARECOL_FORECAST" localSheetId="1">FALSE</definedName>
    <definedName name="QBREPORTCOMPARECOL_FORECAST" localSheetId="0">FALSE</definedName>
    <definedName name="QBREPORTCOMPARECOL_GROSSMARGIN" localSheetId="1">FALSE</definedName>
    <definedName name="QBREPORTCOMPARECOL_GROSSMARGIN" localSheetId="0">FALSE</definedName>
    <definedName name="QBREPORTCOMPARECOL_GROSSMARGINPCT" localSheetId="1">FALSE</definedName>
    <definedName name="QBREPORTCOMPARECOL_GROSSMARGINPCT" localSheetId="0">FALSE</definedName>
    <definedName name="QBREPORTCOMPARECOL_HOURS" localSheetId="1">FALSE</definedName>
    <definedName name="QBREPORTCOMPARECOL_HOURS" localSheetId="0">FALSE</definedName>
    <definedName name="QBREPORTCOMPARECOL_PCTCOL" localSheetId="1">FALSE</definedName>
    <definedName name="QBREPORTCOMPARECOL_PCTCOL" localSheetId="0">FALSE</definedName>
    <definedName name="QBREPORTCOMPARECOL_PCTEXPENSE" localSheetId="1">FALSE</definedName>
    <definedName name="QBREPORTCOMPARECOL_PCTEXPENSE" localSheetId="0">FALSE</definedName>
    <definedName name="QBREPORTCOMPARECOL_PCTINCOME" localSheetId="1">FALSE</definedName>
    <definedName name="QBREPORTCOMPARECOL_PCTINCOME" localSheetId="0">FALSE</definedName>
    <definedName name="QBREPORTCOMPARECOL_PCTOFSALES" localSheetId="1">FALSE</definedName>
    <definedName name="QBREPORTCOMPARECOL_PCTOFSALES" localSheetId="0">FALSE</definedName>
    <definedName name="QBREPORTCOMPARECOL_PCTROW" localSheetId="1">FALSE</definedName>
    <definedName name="QBREPORTCOMPARECOL_PCTROW" localSheetId="0">FALSE</definedName>
    <definedName name="QBREPORTCOMPARECOL_PPDIFF" localSheetId="1">FALSE</definedName>
    <definedName name="QBREPORTCOMPARECOL_PPDIFF" localSheetId="0">FALSE</definedName>
    <definedName name="QBREPORTCOMPARECOL_PPPCT" localSheetId="1">FALSE</definedName>
    <definedName name="QBREPORTCOMPARECOL_PPPCT" localSheetId="0">FALSE</definedName>
    <definedName name="QBREPORTCOMPARECOL_PREVPERIOD" localSheetId="1">FALSE</definedName>
    <definedName name="QBREPORTCOMPARECOL_PREVPERIOD" localSheetId="0">FALSE</definedName>
    <definedName name="QBREPORTCOMPARECOL_PREVYEAR" localSheetId="1">FALSE</definedName>
    <definedName name="QBREPORTCOMPARECOL_PREVYEAR" localSheetId="0">FALSE</definedName>
    <definedName name="QBREPORTCOMPARECOL_PYDIFF" localSheetId="1">FALSE</definedName>
    <definedName name="QBREPORTCOMPARECOL_PYDIFF" localSheetId="0">FALSE</definedName>
    <definedName name="QBREPORTCOMPARECOL_PYPCT" localSheetId="1">FALSE</definedName>
    <definedName name="QBREPORTCOMPARECOL_PYPCT" localSheetId="0">FALSE</definedName>
    <definedName name="QBREPORTCOMPARECOL_QTY" localSheetId="1">FALSE</definedName>
    <definedName name="QBREPORTCOMPARECOL_QTY" localSheetId="0">FALSE</definedName>
    <definedName name="QBREPORTCOMPARECOL_RATE" localSheetId="1">FALSE</definedName>
    <definedName name="QBREPORTCOMPARECOL_RATE" localSheetId="0">FALSE</definedName>
    <definedName name="QBREPORTCOMPARECOL_TRIPBILLEDMILES" localSheetId="1">FALSE</definedName>
    <definedName name="QBREPORTCOMPARECOL_TRIPBILLEDMILES" localSheetId="0">FALSE</definedName>
    <definedName name="QBREPORTCOMPARECOL_TRIPBILLINGAMOUNT" localSheetId="1">FALSE</definedName>
    <definedName name="QBREPORTCOMPARECOL_TRIPBILLINGAMOUNT" localSheetId="0">FALSE</definedName>
    <definedName name="QBREPORTCOMPARECOL_TRIPMILES" localSheetId="1">FALSE</definedName>
    <definedName name="QBREPORTCOMPARECOL_TRIPMILES" localSheetId="0">FALSE</definedName>
    <definedName name="QBREPORTCOMPARECOL_TRIPNOTBILLABLEMILES" localSheetId="1">FALSE</definedName>
    <definedName name="QBREPORTCOMPARECOL_TRIPNOTBILLABLEMILES" localSheetId="0">FALSE</definedName>
    <definedName name="QBREPORTCOMPARECOL_TRIPTAXDEDUCTIBLEAMOUNT" localSheetId="1">FALSE</definedName>
    <definedName name="QBREPORTCOMPARECOL_TRIPTAXDEDUCTIBLEAMOUNT" localSheetId="0">FALSE</definedName>
    <definedName name="QBREPORTCOMPARECOL_TRIPUNBILLEDMILES" localSheetId="1">FALSE</definedName>
    <definedName name="QBREPORTCOMPARECOL_TRIPUNBILLEDMILES" localSheetId="0">FALSE</definedName>
    <definedName name="QBREPORTCOMPARECOL_YTD" localSheetId="1">TRUE</definedName>
    <definedName name="QBREPORTCOMPARECOL_YTD" localSheetId="0">TRUE</definedName>
    <definedName name="QBREPORTCOMPARECOL_YTDBUDGET" localSheetId="1">TRUE</definedName>
    <definedName name="QBREPORTCOMPARECOL_YTDBUDGET" localSheetId="0">TRUE</definedName>
    <definedName name="QBREPORTCOMPARECOL_YTDPCT" localSheetId="1">FALSE</definedName>
    <definedName name="QBREPORTCOMPARECOL_YTDPCT" localSheetId="0">FALSE</definedName>
    <definedName name="QBREPORTROWAXIS" localSheetId="1">11</definedName>
    <definedName name="QBREPORTROWAXIS" localSheetId="0">11</definedName>
    <definedName name="QBREPORTSUBCOLAXIS" localSheetId="1">24</definedName>
    <definedName name="QBREPORTSUBCOLAXIS" localSheetId="0">24</definedName>
    <definedName name="QBREPORTTYPE" localSheetId="1">273</definedName>
    <definedName name="QBREPORTTYPE" localSheetId="0">273</definedName>
    <definedName name="QBROWHEADERS" localSheetId="1">4</definedName>
    <definedName name="QBROWHEADERS" localSheetId="0">9</definedName>
    <definedName name="QBSTARTDATE" localSheetId="1">20200701</definedName>
    <definedName name="QBSTARTDATE" localSheetId="0">20201201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5" i="1" l="1"/>
  <c r="M96" i="1"/>
  <c r="L20" i="1"/>
  <c r="K20" i="1"/>
  <c r="L6" i="1"/>
  <c r="M6" i="1"/>
  <c r="I21" i="1"/>
  <c r="G20" i="1"/>
  <c r="G21" i="1"/>
  <c r="H20" i="1"/>
  <c r="I107" i="1"/>
  <c r="I106" i="1"/>
  <c r="I105" i="1"/>
  <c r="I104" i="1"/>
  <c r="I103" i="1"/>
  <c r="I102" i="1"/>
  <c r="I101" i="1"/>
  <c r="I80" i="1"/>
  <c r="I70" i="1"/>
  <c r="I73" i="1"/>
  <c r="I27" i="1"/>
  <c r="M122" i="1"/>
  <c r="M118" i="1"/>
  <c r="M114" i="1"/>
  <c r="M113" i="1"/>
  <c r="M112" i="1"/>
  <c r="M111" i="1"/>
  <c r="M110" i="1"/>
  <c r="M106" i="1"/>
  <c r="M107" i="1"/>
  <c r="M105" i="1"/>
  <c r="M104" i="1"/>
  <c r="M103" i="1"/>
  <c r="M102" i="1"/>
  <c r="M101" i="1"/>
  <c r="M97" i="1"/>
  <c r="M95" i="1"/>
  <c r="M94" i="1"/>
  <c r="M93" i="1"/>
  <c r="M92" i="1"/>
  <c r="M89" i="1"/>
  <c r="M88" i="1"/>
  <c r="M87" i="1"/>
  <c r="M86" i="1"/>
  <c r="M80" i="1"/>
  <c r="M79" i="1"/>
  <c r="M78" i="1"/>
  <c r="M76" i="1"/>
  <c r="M75" i="1"/>
  <c r="M74" i="1"/>
  <c r="M73" i="1"/>
  <c r="M72" i="1"/>
  <c r="M70" i="1"/>
  <c r="M69" i="1"/>
  <c r="M68" i="1"/>
  <c r="M67" i="1"/>
  <c r="M64" i="1"/>
  <c r="M63" i="1"/>
  <c r="M62" i="1"/>
  <c r="M60" i="1"/>
  <c r="M59" i="1"/>
  <c r="M58" i="1"/>
  <c r="M56" i="1"/>
  <c r="M55" i="1"/>
  <c r="M54" i="1"/>
  <c r="M47" i="1"/>
  <c r="M46" i="1"/>
  <c r="M45" i="1"/>
  <c r="M44" i="1"/>
  <c r="M43" i="1"/>
  <c r="M42" i="1"/>
  <c r="M37" i="1"/>
  <c r="M36" i="1"/>
  <c r="M35" i="1"/>
  <c r="M32" i="1"/>
  <c r="M31" i="1"/>
  <c r="M30" i="1"/>
  <c r="M29" i="1"/>
  <c r="M28" i="1"/>
  <c r="M27" i="1"/>
  <c r="I15" i="1"/>
  <c r="L8" i="1"/>
  <c r="I122" i="1"/>
  <c r="I118" i="1"/>
  <c r="I114" i="1"/>
  <c r="I112" i="1"/>
  <c r="I111" i="1"/>
  <c r="I110" i="1"/>
  <c r="I97" i="1"/>
  <c r="I96" i="1"/>
  <c r="I95" i="1"/>
  <c r="I94" i="1"/>
  <c r="I93" i="1"/>
  <c r="I92" i="1"/>
  <c r="I89" i="1"/>
  <c r="I88" i="1"/>
  <c r="I87" i="1"/>
  <c r="I86" i="1"/>
  <c r="I79" i="1"/>
  <c r="I76" i="1"/>
  <c r="I67" i="1"/>
  <c r="I66" i="1"/>
  <c r="I65" i="1"/>
  <c r="I64" i="1"/>
  <c r="I63" i="1"/>
  <c r="I62" i="1"/>
  <c r="I58" i="1"/>
  <c r="I60" i="1"/>
  <c r="I59" i="1"/>
  <c r="I56" i="1"/>
  <c r="I55" i="1"/>
  <c r="I54" i="1"/>
  <c r="I46" i="1"/>
  <c r="I45" i="1"/>
  <c r="I44" i="1"/>
  <c r="I43" i="1"/>
  <c r="I42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H115" i="1"/>
  <c r="I8" i="1"/>
  <c r="I6" i="1"/>
  <c r="I7" i="1"/>
  <c r="I9" i="1"/>
  <c r="G77" i="1"/>
  <c r="I77" i="1" s="1"/>
  <c r="H77" i="1"/>
  <c r="L61" i="1"/>
  <c r="J73" i="3"/>
  <c r="H73" i="3"/>
  <c r="L72" i="3"/>
  <c r="L71" i="3"/>
  <c r="L73" i="3" s="1"/>
  <c r="J69" i="3"/>
  <c r="H69" i="3"/>
  <c r="L68" i="3"/>
  <c r="L67" i="3"/>
  <c r="L66" i="3"/>
  <c r="L65" i="3"/>
  <c r="L64" i="3"/>
  <c r="L63" i="3"/>
  <c r="L62" i="3"/>
  <c r="J60" i="3"/>
  <c r="H60" i="3"/>
  <c r="H74" i="3" s="1"/>
  <c r="L59" i="3"/>
  <c r="L58" i="3"/>
  <c r="L57" i="3"/>
  <c r="J54" i="3"/>
  <c r="J55" i="3" s="1"/>
  <c r="H54" i="3"/>
  <c r="H55" i="3" s="1"/>
  <c r="L53" i="3"/>
  <c r="L52" i="3"/>
  <c r="I41" i="1" l="1"/>
  <c r="J74" i="3"/>
  <c r="L69" i="3"/>
  <c r="L54" i="3"/>
  <c r="L55" i="3" s="1"/>
  <c r="L60" i="3"/>
  <c r="L44" i="3"/>
  <c r="L43" i="3"/>
  <c r="L42" i="3"/>
  <c r="L39" i="3"/>
  <c r="L38" i="3"/>
  <c r="L37" i="3"/>
  <c r="L32" i="3"/>
  <c r="L31" i="3"/>
  <c r="J45" i="3"/>
  <c r="H45" i="3"/>
  <c r="J40" i="3"/>
  <c r="H40" i="3"/>
  <c r="J33" i="3"/>
  <c r="J34" i="3" s="1"/>
  <c r="H33" i="3"/>
  <c r="H34" i="3" s="1"/>
  <c r="L23" i="3"/>
  <c r="L22" i="3"/>
  <c r="L21" i="3"/>
  <c r="L24" i="3" s="1"/>
  <c r="J24" i="3"/>
  <c r="H24" i="3"/>
  <c r="L18" i="3"/>
  <c r="L17" i="3"/>
  <c r="L16" i="3"/>
  <c r="L15" i="3"/>
  <c r="L14" i="3"/>
  <c r="J19" i="3"/>
  <c r="H19" i="3"/>
  <c r="L7" i="3"/>
  <c r="L8" i="3"/>
  <c r="L6" i="3"/>
  <c r="J9" i="3"/>
  <c r="J11" i="3" s="1"/>
  <c r="H9" i="3"/>
  <c r="H11" i="3" s="1"/>
  <c r="J2" i="2"/>
  <c r="L4" i="2"/>
  <c r="N4" i="2" s="1"/>
  <c r="R4" i="2"/>
  <c r="R7" i="2" s="1"/>
  <c r="R32" i="2" s="1"/>
  <c r="T4" i="2"/>
  <c r="L5" i="2"/>
  <c r="N5" i="2"/>
  <c r="R5" i="2"/>
  <c r="T5" i="2" s="1"/>
  <c r="L6" i="2"/>
  <c r="N6" i="2" s="1"/>
  <c r="R6" i="2"/>
  <c r="T6" i="2"/>
  <c r="J7" i="2"/>
  <c r="L7" i="2"/>
  <c r="P7" i="2"/>
  <c r="V7" i="2"/>
  <c r="L11" i="2"/>
  <c r="N11" i="2"/>
  <c r="R11" i="2"/>
  <c r="T11" i="2"/>
  <c r="T23" i="2" s="1"/>
  <c r="T31" i="2" s="1"/>
  <c r="L12" i="2"/>
  <c r="N12" i="2" s="1"/>
  <c r="R12" i="2"/>
  <c r="T12" i="2"/>
  <c r="L13" i="2"/>
  <c r="N13" i="2"/>
  <c r="R13" i="2"/>
  <c r="T13" i="2"/>
  <c r="L14" i="2"/>
  <c r="N14" i="2" s="1"/>
  <c r="R14" i="2"/>
  <c r="T14" i="2"/>
  <c r="L15" i="2"/>
  <c r="N15" i="2"/>
  <c r="R15" i="2"/>
  <c r="T15" i="2"/>
  <c r="L16" i="2"/>
  <c r="N16" i="2" s="1"/>
  <c r="R16" i="2"/>
  <c r="T16" i="2"/>
  <c r="L17" i="2"/>
  <c r="N17" i="2"/>
  <c r="R17" i="2"/>
  <c r="T17" i="2"/>
  <c r="L18" i="2"/>
  <c r="N18" i="2" s="1"/>
  <c r="R18" i="2"/>
  <c r="T18" i="2"/>
  <c r="L19" i="2"/>
  <c r="N19" i="2"/>
  <c r="R19" i="2"/>
  <c r="T19" i="2"/>
  <c r="L20" i="2"/>
  <c r="N20" i="2" s="1"/>
  <c r="R20" i="2"/>
  <c r="T20" i="2"/>
  <c r="L21" i="2"/>
  <c r="N21" i="2"/>
  <c r="R21" i="2"/>
  <c r="T21" i="2"/>
  <c r="L22" i="2"/>
  <c r="N22" i="2" s="1"/>
  <c r="R22" i="2"/>
  <c r="T22" i="2"/>
  <c r="J23" i="2"/>
  <c r="P23" i="2"/>
  <c r="R23" i="2"/>
  <c r="V23" i="2"/>
  <c r="L25" i="2"/>
  <c r="N25" i="2" s="1"/>
  <c r="R25" i="2"/>
  <c r="T25" i="2"/>
  <c r="L26" i="2"/>
  <c r="N26" i="2" s="1"/>
  <c r="R26" i="2"/>
  <c r="T26" i="2"/>
  <c r="L27" i="2"/>
  <c r="N27" i="2" s="1"/>
  <c r="R27" i="2"/>
  <c r="T27" i="2"/>
  <c r="L28" i="2"/>
  <c r="N28" i="2"/>
  <c r="R28" i="2"/>
  <c r="T28" i="2"/>
  <c r="J29" i="2"/>
  <c r="J31" i="2" s="1"/>
  <c r="J32" i="2" s="1"/>
  <c r="P29" i="2"/>
  <c r="R29" i="2"/>
  <c r="T29" i="2"/>
  <c r="V29" i="2"/>
  <c r="N30" i="2"/>
  <c r="T30" i="2"/>
  <c r="P31" i="2"/>
  <c r="P32" i="2" s="1"/>
  <c r="R31" i="2"/>
  <c r="V31" i="2"/>
  <c r="V32" i="2" s="1"/>
  <c r="L74" i="3" l="1"/>
  <c r="H25" i="3"/>
  <c r="L33" i="3"/>
  <c r="L34" i="3" s="1"/>
  <c r="H46" i="3"/>
  <c r="J46" i="3"/>
  <c r="L40" i="3"/>
  <c r="L45" i="3"/>
  <c r="L46" i="3" s="1"/>
  <c r="J25" i="3"/>
  <c r="L19" i="3"/>
  <c r="L25" i="3" s="1"/>
  <c r="L9" i="3"/>
  <c r="L11" i="3" s="1"/>
  <c r="N29" i="2"/>
  <c r="T7" i="2"/>
  <c r="T32" i="2" s="1"/>
  <c r="N23" i="2"/>
  <c r="N7" i="2"/>
  <c r="L29" i="2"/>
  <c r="L23" i="2"/>
  <c r="L31" i="2" l="1"/>
  <c r="L32" i="2" s="1"/>
  <c r="N31" i="2"/>
  <c r="N32" i="2" s="1"/>
  <c r="O41" i="1"/>
  <c r="K41" i="1"/>
  <c r="K48" i="1" s="1"/>
  <c r="H41" i="1"/>
  <c r="G41" i="1"/>
  <c r="K10" i="1"/>
  <c r="I10" i="1"/>
  <c r="G10" i="1"/>
  <c r="I11" i="1"/>
  <c r="I12" i="1"/>
  <c r="H13" i="1"/>
  <c r="I13" i="1" s="1"/>
  <c r="H14" i="1"/>
  <c r="I14" i="1" s="1"/>
  <c r="H16" i="1"/>
  <c r="I16" i="1" s="1"/>
  <c r="H17" i="1"/>
  <c r="I17" i="1" s="1"/>
  <c r="I18" i="1"/>
  <c r="M18" i="1"/>
  <c r="M20" i="1" s="1"/>
  <c r="L17" i="1"/>
  <c r="M17" i="1" s="1"/>
  <c r="L16" i="1"/>
  <c r="M16" i="1" s="1"/>
  <c r="L15" i="1"/>
  <c r="M15" i="1" s="1"/>
  <c r="L14" i="1"/>
  <c r="M14" i="1" s="1"/>
  <c r="L13" i="1"/>
  <c r="M13" i="1" s="1"/>
  <c r="L12" i="1"/>
  <c r="M12" i="1" s="1"/>
  <c r="L11" i="1"/>
  <c r="M11" i="1" s="1"/>
  <c r="L7" i="1"/>
  <c r="M7" i="1" s="1"/>
  <c r="M8" i="1"/>
  <c r="L9" i="1"/>
  <c r="M9" i="1" s="1"/>
  <c r="K21" i="1" l="1"/>
  <c r="I20" i="1"/>
  <c r="H10" i="1"/>
  <c r="H21" i="1" s="1"/>
  <c r="M10" i="1"/>
  <c r="M21" i="1" s="1"/>
  <c r="L10" i="1"/>
  <c r="L21" i="1" s="1"/>
  <c r="O10" i="1" l="1"/>
  <c r="O20" i="1" s="1"/>
  <c r="O21" i="1" s="1"/>
  <c r="O48" i="1" l="1"/>
  <c r="O52" i="1"/>
  <c r="O61" i="1"/>
  <c r="O77" i="1"/>
  <c r="O90" i="1"/>
  <c r="O98" i="1"/>
  <c r="O108" i="1"/>
  <c r="O115" i="1"/>
  <c r="O124" i="1"/>
  <c r="O141" i="1"/>
  <c r="O149" i="1"/>
  <c r="O157" i="1"/>
  <c r="O161" i="1"/>
  <c r="O168" i="1"/>
  <c r="O169" i="1" s="1"/>
  <c r="O170" i="1" s="1"/>
  <c r="L168" i="1"/>
  <c r="L169" i="1" s="1"/>
  <c r="L170" i="1" s="1"/>
  <c r="K168" i="1"/>
  <c r="H168" i="1"/>
  <c r="H169" i="1" s="1"/>
  <c r="H170" i="1" s="1"/>
  <c r="G168" i="1"/>
  <c r="G169" i="1" s="1"/>
  <c r="M167" i="1"/>
  <c r="I167" i="1"/>
  <c r="L161" i="1"/>
  <c r="K161" i="1"/>
  <c r="H161" i="1"/>
  <c r="G161" i="1"/>
  <c r="M160" i="1"/>
  <c r="I160" i="1"/>
  <c r="M159" i="1"/>
  <c r="I159" i="1"/>
  <c r="L157" i="1"/>
  <c r="K157" i="1"/>
  <c r="H157" i="1"/>
  <c r="G157" i="1"/>
  <c r="M156" i="1"/>
  <c r="I156" i="1"/>
  <c r="M155" i="1"/>
  <c r="I155" i="1"/>
  <c r="M154" i="1"/>
  <c r="I154" i="1"/>
  <c r="M153" i="1"/>
  <c r="I153" i="1"/>
  <c r="M152" i="1"/>
  <c r="I152" i="1"/>
  <c r="M151" i="1"/>
  <c r="I151" i="1"/>
  <c r="L149" i="1"/>
  <c r="K149" i="1"/>
  <c r="H149" i="1"/>
  <c r="G149" i="1"/>
  <c r="M148" i="1"/>
  <c r="I148" i="1"/>
  <c r="M147" i="1"/>
  <c r="I147" i="1"/>
  <c r="M146" i="1"/>
  <c r="I146" i="1"/>
  <c r="M145" i="1"/>
  <c r="I145" i="1"/>
  <c r="M144" i="1"/>
  <c r="I144" i="1"/>
  <c r="M143" i="1"/>
  <c r="I143" i="1"/>
  <c r="L141" i="1"/>
  <c r="K141" i="1"/>
  <c r="H141" i="1"/>
  <c r="G141" i="1"/>
  <c r="M140" i="1"/>
  <c r="I140" i="1"/>
  <c r="M139" i="1"/>
  <c r="I139" i="1"/>
  <c r="M138" i="1"/>
  <c r="I138" i="1"/>
  <c r="M137" i="1"/>
  <c r="I137" i="1"/>
  <c r="M136" i="1"/>
  <c r="I136" i="1"/>
  <c r="M135" i="1"/>
  <c r="I135" i="1"/>
  <c r="M134" i="1"/>
  <c r="I134" i="1"/>
  <c r="M133" i="1"/>
  <c r="I133" i="1"/>
  <c r="M132" i="1"/>
  <c r="I132" i="1"/>
  <c r="M131" i="1"/>
  <c r="I131" i="1"/>
  <c r="M130" i="1"/>
  <c r="I130" i="1"/>
  <c r="M129" i="1"/>
  <c r="I129" i="1"/>
  <c r="M128" i="1"/>
  <c r="I128" i="1"/>
  <c r="M125" i="1"/>
  <c r="I125" i="1"/>
  <c r="L124" i="1"/>
  <c r="K124" i="1"/>
  <c r="H124" i="1"/>
  <c r="G124" i="1"/>
  <c r="I124" i="1" s="1"/>
  <c r="K115" i="1"/>
  <c r="G115" i="1"/>
  <c r="I115" i="1" s="1"/>
  <c r="L108" i="1"/>
  <c r="K108" i="1"/>
  <c r="H108" i="1"/>
  <c r="G108" i="1"/>
  <c r="I108" i="1" s="1"/>
  <c r="L98" i="1"/>
  <c r="K98" i="1"/>
  <c r="H98" i="1"/>
  <c r="G98" i="1"/>
  <c r="L90" i="1"/>
  <c r="K90" i="1"/>
  <c r="H90" i="1"/>
  <c r="G90" i="1"/>
  <c r="M82" i="1"/>
  <c r="I82" i="1"/>
  <c r="L77" i="1"/>
  <c r="L81" i="1" s="1"/>
  <c r="K77" i="1"/>
  <c r="K61" i="1"/>
  <c r="H61" i="1"/>
  <c r="H81" i="1" s="1"/>
  <c r="G61" i="1"/>
  <c r="L52" i="1"/>
  <c r="K52" i="1"/>
  <c r="H52" i="1"/>
  <c r="G52" i="1"/>
  <c r="M51" i="1"/>
  <c r="I51" i="1"/>
  <c r="M50" i="1"/>
  <c r="I50" i="1"/>
  <c r="L41" i="1"/>
  <c r="L48" i="1" s="1"/>
  <c r="M48" i="1" s="1"/>
  <c r="H48" i="1"/>
  <c r="I48" i="1" l="1"/>
  <c r="K81" i="1"/>
  <c r="O81" i="1"/>
  <c r="M41" i="1"/>
  <c r="O99" i="1"/>
  <c r="O116" i="1" s="1"/>
  <c r="M168" i="1"/>
  <c r="H99" i="1"/>
  <c r="H116" i="1" s="1"/>
  <c r="I161" i="1"/>
  <c r="M157" i="1"/>
  <c r="M124" i="1"/>
  <c r="I141" i="1"/>
  <c r="M149" i="1"/>
  <c r="G81" i="1"/>
  <c r="I81" i="1" s="1"/>
  <c r="I52" i="1"/>
  <c r="M61" i="1"/>
  <c r="I98" i="1"/>
  <c r="M77" i="1"/>
  <c r="M115" i="1"/>
  <c r="M141" i="1"/>
  <c r="I157" i="1"/>
  <c r="K99" i="1"/>
  <c r="K116" i="1" s="1"/>
  <c r="M161" i="1"/>
  <c r="M52" i="1"/>
  <c r="I149" i="1"/>
  <c r="I90" i="1"/>
  <c r="M98" i="1"/>
  <c r="M108" i="1"/>
  <c r="L99" i="1"/>
  <c r="L116" i="1" s="1"/>
  <c r="G170" i="1"/>
  <c r="I170" i="1" s="1"/>
  <c r="I169" i="1"/>
  <c r="M90" i="1"/>
  <c r="G48" i="1"/>
  <c r="I61" i="1"/>
  <c r="G99" i="1"/>
  <c r="I168" i="1"/>
  <c r="K169" i="1"/>
  <c r="M81" i="1" l="1"/>
  <c r="O126" i="1"/>
  <c r="O162" i="1" s="1"/>
  <c r="H126" i="1"/>
  <c r="L126" i="1"/>
  <c r="L162" i="1" s="1"/>
  <c r="M99" i="1"/>
  <c r="M116" i="1"/>
  <c r="M169" i="1"/>
  <c r="K170" i="1"/>
  <c r="M170" i="1" s="1"/>
  <c r="I99" i="1"/>
  <c r="G116" i="1"/>
  <c r="I116" i="1" s="1"/>
  <c r="K126" i="1"/>
  <c r="K162" i="1" s="1"/>
  <c r="K163" i="1" s="1"/>
  <c r="H162" i="1" l="1"/>
  <c r="G126" i="1"/>
  <c r="G162" i="1" s="1"/>
  <c r="G163" i="1" s="1"/>
  <c r="L163" i="1"/>
  <c r="L171" i="1" s="1"/>
  <c r="O163" i="1"/>
  <c r="O171" i="1" s="1"/>
  <c r="M126" i="1"/>
  <c r="I126" i="1" l="1"/>
  <c r="H163" i="1"/>
  <c r="H171" i="1" s="1"/>
  <c r="I162" i="1"/>
  <c r="I163" i="1" s="1"/>
  <c r="M162" i="1"/>
  <c r="M163" i="1" s="1"/>
  <c r="K171" i="1" l="1"/>
  <c r="M171" i="1" s="1"/>
  <c r="G171" i="1"/>
  <c r="I171" i="1" s="1"/>
</calcChain>
</file>

<file path=xl/sharedStrings.xml><?xml version="1.0" encoding="utf-8"?>
<sst xmlns="http://schemas.openxmlformats.org/spreadsheetml/2006/main" count="295" uniqueCount="261">
  <si>
    <t>Budget</t>
  </si>
  <si>
    <t>$ Over Budget</t>
  </si>
  <si>
    <t>Jul - Dec 20</t>
  </si>
  <si>
    <t>YTD Budget</t>
  </si>
  <si>
    <t>Ordinary Income/Expense</t>
  </si>
  <si>
    <t>Expense</t>
  </si>
  <si>
    <t>7200 · Operating Expenses</t>
  </si>
  <si>
    <t>7000 · PERSONNEL</t>
  </si>
  <si>
    <t>7001 · Salaries</t>
  </si>
  <si>
    <t>7001-1 · General Manager</t>
  </si>
  <si>
    <t>7001-10 · Fire Manager</t>
  </si>
  <si>
    <t>7001-11 · Fire Coordinator</t>
  </si>
  <si>
    <t>7001-13 · Operator 1</t>
  </si>
  <si>
    <t>7001-2 · Administrative Manager</t>
  </si>
  <si>
    <t>7001-20 · Clerical Assistant</t>
  </si>
  <si>
    <t>7001-21 · Comptroller</t>
  </si>
  <si>
    <t>7001-3 · Maintenance Lead</t>
  </si>
  <si>
    <t>7001-4 · OPT 1 In Training.</t>
  </si>
  <si>
    <t>7001-5 · Utility Operator 2 PT</t>
  </si>
  <si>
    <t>7001-6 · Asst. General Mgr/ Lead OPT</t>
  </si>
  <si>
    <t>7001-7 · Holiday Pay</t>
  </si>
  <si>
    <t>7001-8 · Emergency Phone Coverage</t>
  </si>
  <si>
    <t>7001-90 · Laborer</t>
  </si>
  <si>
    <t>Total 7001 · Salaries</t>
  </si>
  <si>
    <t>7010 · Payroll Expenses Dir Dep Fee</t>
  </si>
  <si>
    <t>7020 · Payroll Taxes</t>
  </si>
  <si>
    <t>7021 · Workers Compensation Insur.</t>
  </si>
  <si>
    <t>7035 · Flexible Compensation</t>
  </si>
  <si>
    <t>7036 · Employee Insurance</t>
  </si>
  <si>
    <t>7042 · TRAINING</t>
  </si>
  <si>
    <t>Total 7000 · PERSONNEL</t>
  </si>
  <si>
    <t>7015 · DEPRECIATION EXPENSE</t>
  </si>
  <si>
    <t>7015-1 · Depreciation - Water</t>
  </si>
  <si>
    <t>7015-2 · Depreciation - Sewer</t>
  </si>
  <si>
    <t>Total 7015 · DEPRECIATION EXPENSE</t>
  </si>
  <si>
    <t>7050 · SERVICES and SUPPLIES</t>
  </si>
  <si>
    <t>7045 · Water Licenses/Fees</t>
  </si>
  <si>
    <t>7046 · Sewer Licenses/Fees</t>
  </si>
  <si>
    <t>7047 · Insurance</t>
  </si>
  <si>
    <t>7048 · Rents &amp; Leases</t>
  </si>
  <si>
    <t>7048-1 · Storage Building Lease</t>
  </si>
  <si>
    <t>7048-2 · Rent  Admin.</t>
  </si>
  <si>
    <t>7048-3 · Storage Building Expenses</t>
  </si>
  <si>
    <t>Total 7048 · Rents &amp; Leases</t>
  </si>
  <si>
    <t>7049 · Utilities</t>
  </si>
  <si>
    <t>7051 · Communications</t>
  </si>
  <si>
    <t>7054 · Miscellaneous</t>
  </si>
  <si>
    <t>7055 · Elections</t>
  </si>
  <si>
    <t>7056 · Publications</t>
  </si>
  <si>
    <t>7057 · Memberships</t>
  </si>
  <si>
    <t>7058 · Bank charges</t>
  </si>
  <si>
    <t>7059 · Office Furniture &amp; Equipment</t>
  </si>
  <si>
    <t>7060 · Office Expense &amp; Supplies</t>
  </si>
  <si>
    <t>7061 · PROFESSIONAL Services</t>
  </si>
  <si>
    <t>7061-1 · Accounting</t>
  </si>
  <si>
    <t>7061-2 · Legal</t>
  </si>
  <si>
    <t>7061-3 · Audit</t>
  </si>
  <si>
    <t>7061-4 · Comptroller Consultant</t>
  </si>
  <si>
    <t>7061-5 · Professional Services - Other</t>
  </si>
  <si>
    <t>Total 7061 · PROFESSIONAL Services</t>
  </si>
  <si>
    <t>7062 · EQUIPMENT RENTAL</t>
  </si>
  <si>
    <t>7063 · HOA/CSD Fees</t>
  </si>
  <si>
    <t>7065 · Travel &amp; Accomodations</t>
  </si>
  <si>
    <t>Total 7050 · SERVICES and SUPPLIES</t>
  </si>
  <si>
    <t>7100-01 · Bad debt</t>
  </si>
  <si>
    <t>7200-1 · MAINTENANCE</t>
  </si>
  <si>
    <t>7203 · Water Maintenance</t>
  </si>
  <si>
    <t>7203-1 · WATER PRODUCTION</t>
  </si>
  <si>
    <t>72031.1 · Wells</t>
  </si>
  <si>
    <t>72031.2 · Electric</t>
  </si>
  <si>
    <t>72031.3 · Testing</t>
  </si>
  <si>
    <t>72031.4 · Other - water production</t>
  </si>
  <si>
    <t>Total 7203-1 · WATER PRODUCTION</t>
  </si>
  <si>
    <t>7203-2 · WATER DISTRIBUTION</t>
  </si>
  <si>
    <t>72032.1 · Distribution - Pipes</t>
  </si>
  <si>
    <t>72032.2 · Booster Stations</t>
  </si>
  <si>
    <t>72032.3 · Electric</t>
  </si>
  <si>
    <t>72032.4 · Meter Maintenance</t>
  </si>
  <si>
    <t>72032.6 · Other - water distribution</t>
  </si>
  <si>
    <t>Total 7203-2 · WATER DISTRIBUTION</t>
  </si>
  <si>
    <t>Total 7203 · Water Maintenance</t>
  </si>
  <si>
    <t>7209 · SEWER SYSTEM</t>
  </si>
  <si>
    <t>72032.7 · Leachfield Electric</t>
  </si>
  <si>
    <t>7209-1 · Transmission</t>
  </si>
  <si>
    <t>7209-2 · Disposal/Treatment</t>
  </si>
  <si>
    <t>7209-3 · Testing - sewer</t>
  </si>
  <si>
    <t>7209-4 · Septic tank maintenance</t>
  </si>
  <si>
    <t>7209-5 · Septic Pumping</t>
  </si>
  <si>
    <t>7209-6 · Sewer System - Other</t>
  </si>
  <si>
    <t>Total 7209 · SEWER SYSTEM</t>
  </si>
  <si>
    <t>7210 · GENERAL MAINTENANCE</t>
  </si>
  <si>
    <t>7202 · Maintenance-Structure &amp; Grounds</t>
  </si>
  <si>
    <t>7210-1 · Equipment &amp; Tools</t>
  </si>
  <si>
    <t>7210-2 · Auto Fuel &amp; Maintenance</t>
  </si>
  <si>
    <t>7210-4 · Miscellaneous</t>
  </si>
  <si>
    <t>7210-5 · Maintenance Supplies</t>
  </si>
  <si>
    <t>Total 7210 · GENERAL MAINTENANCE</t>
  </si>
  <si>
    <t>Total 7200-1 · MAINTENANCE</t>
  </si>
  <si>
    <t>7300 · ENGINEERING STUDIES</t>
  </si>
  <si>
    <t>7003-1 · General Engineering</t>
  </si>
  <si>
    <t>7003-2 · Master Plan</t>
  </si>
  <si>
    <t>7003-3 · Leachfield Studies</t>
  </si>
  <si>
    <t>7003-4 · Rate Study</t>
  </si>
  <si>
    <t>7003-5 · System Mapping</t>
  </si>
  <si>
    <t>7003-7 · Groundwater Management</t>
  </si>
  <si>
    <t>Total 7300 · ENGINEERING STUDIES</t>
  </si>
  <si>
    <t>8051 · Water &amp; Sewer Oper Contingency</t>
  </si>
  <si>
    <t>Total 7200 · Operating Expenses</t>
  </si>
  <si>
    <t>8500 · CAPITAL PROJECTS-WATER</t>
  </si>
  <si>
    <t>8521 · High Elevation W. Tank Project</t>
  </si>
  <si>
    <t>8528 · Vehicle &amp; Large Equipment - WTR</t>
  </si>
  <si>
    <t>8529 · Water Supply Prj - Well 33</t>
  </si>
  <si>
    <t>8533 · Distribution System Improvement</t>
  </si>
  <si>
    <t>8534 · Trailer Mounted Generator</t>
  </si>
  <si>
    <t>8535 · Well 29 Improvements</t>
  </si>
  <si>
    <t>8537 · Booster Stations - Upgrades</t>
  </si>
  <si>
    <t>8538 · Well Abondonment</t>
  </si>
  <si>
    <t>8539 · Exploratory Well Sites</t>
  </si>
  <si>
    <t>8540 · Well 36</t>
  </si>
  <si>
    <t>8541 · Well 37</t>
  </si>
  <si>
    <t>8600 · Capital Improvement Cont. - WTR</t>
  </si>
  <si>
    <t>8700 · Fixed Asset Offset Account</t>
  </si>
  <si>
    <t>Total 8500 · CAPITAL PROJECTS-WATER</t>
  </si>
  <si>
    <t>8501 · CAPITAL PROJECTS-SEWER</t>
  </si>
  <si>
    <t>8523 · Falling Water Leachfield Proj</t>
  </si>
  <si>
    <t>8524 · Backup Leachfield</t>
  </si>
  <si>
    <t>8525 · Windsong Leach Field</t>
  </si>
  <si>
    <t>8536 · Vehicle &amp; Large Equipment - SWR</t>
  </si>
  <si>
    <t>8601 · Capital Improvement Cont. - SWR</t>
  </si>
  <si>
    <t>8602 · Fixed Asset Offset Account</t>
  </si>
  <si>
    <t>Total 8501 · CAPITAL PROJECTS-SEWER</t>
  </si>
  <si>
    <t>8800 · OPERATIONAL EXP- WTR RESERVE</t>
  </si>
  <si>
    <t>8800-1 · Rate Study</t>
  </si>
  <si>
    <t>8800-2 · System Development Charge Study</t>
  </si>
  <si>
    <t>8800-3 · Phase 2 of Meter Replacement</t>
  </si>
  <si>
    <t>8800-4 · Booster Station Maint.</t>
  </si>
  <si>
    <t>8800-5 · Fixed Asset Offset Account</t>
  </si>
  <si>
    <t>8800-6 · Vehicle Replacement</t>
  </si>
  <si>
    <t>Total 8800 · OPERATIONAL EXP- WTR RESERVE</t>
  </si>
  <si>
    <t>8900 · OPERATIONAL EXP- SWR RESERVE</t>
  </si>
  <si>
    <t>8900-1 · Rate Study</t>
  </si>
  <si>
    <t>8900-2 · System Development Charge Study</t>
  </si>
  <si>
    <t>Total 8900 · OPERATIONAL EXP- SWR RESERVE</t>
  </si>
  <si>
    <t>Total Expense</t>
  </si>
  <si>
    <t>Net Ordinary Income</t>
  </si>
  <si>
    <t>9500 · RESERVE EXPENSES-Water &amp; Sewer</t>
  </si>
  <si>
    <t>9501 · Land Acquisition</t>
  </si>
  <si>
    <t>Total 9500 · RESERVE EXPENSES-Water &amp; Sewer</t>
  </si>
  <si>
    <t>Net Income</t>
  </si>
  <si>
    <t>Monthly Performance</t>
  </si>
  <si>
    <t>Year to Date Peformance</t>
  </si>
  <si>
    <t>6200 · INCOME</t>
  </si>
  <si>
    <t>6201 · Water &amp; Sewer Service Fees</t>
  </si>
  <si>
    <t>6201-1 · Water &amp; Sewer - Connected</t>
  </si>
  <si>
    <t>6201-2 · Water &amp; Sewer - Standby</t>
  </si>
  <si>
    <t>6201-3 · W&amp;S- Commercial-Connected</t>
  </si>
  <si>
    <t>6201-4 · W&amp;S- Commerical Standby</t>
  </si>
  <si>
    <t>Total 6201 · Water &amp; Sewer Service Fees</t>
  </si>
  <si>
    <t>6202 · Interest &amp; Late Charges</t>
  </si>
  <si>
    <t>6203 · ADMIN FEE - FIRE</t>
  </si>
  <si>
    <t>6204 · Interest Charges</t>
  </si>
  <si>
    <t>6205 · Late Charges</t>
  </si>
  <si>
    <t>6209 · Fidelity Investments - Transfer</t>
  </si>
  <si>
    <t>6206 · Miscellaneous Charges</t>
  </si>
  <si>
    <t>6207 · Interest Income - Investments</t>
  </si>
  <si>
    <t>Total 6200 · INCOME</t>
  </si>
  <si>
    <t>6209 · Fidelity Investments - Income</t>
  </si>
  <si>
    <t>Total Income</t>
  </si>
  <si>
    <t xml:space="preserve">Annual </t>
  </si>
  <si>
    <t>FY Month</t>
  </si>
  <si>
    <t>Cal Month</t>
  </si>
  <si>
    <t>JAN 21</t>
  </si>
  <si>
    <t>7500 · Operating Contingency</t>
  </si>
  <si>
    <t>Total 7250 · Special Projects</t>
  </si>
  <si>
    <t>7250-5 · Master Plan</t>
  </si>
  <si>
    <t>7250-4 · Fire Protection Consultant</t>
  </si>
  <si>
    <t>7250-2 · Hazardous Fuel Program</t>
  </si>
  <si>
    <t>7250-1 · Tatical Emergency Response Plan</t>
  </si>
  <si>
    <t>7250 · Special Projects</t>
  </si>
  <si>
    <t>Total 7000 · Expenditures</t>
  </si>
  <si>
    <t>7058 · Bank Charges</t>
  </si>
  <si>
    <t>7050 · Emergency Notification System</t>
  </si>
  <si>
    <t>7040 · Volunteer Fire Fighter Support</t>
  </si>
  <si>
    <t>7030 · Community Awareness &amp; Education</t>
  </si>
  <si>
    <t>7025 · Attack Vehicle Maintenance</t>
  </si>
  <si>
    <t>7020 · Fire Protection Contract</t>
  </si>
  <si>
    <t>7017 · Fire Coordinator</t>
  </si>
  <si>
    <t>7016 · Fire Manager</t>
  </si>
  <si>
    <t>7015 · Misc, Equipment &amp; Supplies</t>
  </si>
  <si>
    <t>7014 · Payroll Taxes</t>
  </si>
  <si>
    <t>7013 · Wages Expense</t>
  </si>
  <si>
    <t>7010 · Admin Fee - W&amp;S</t>
  </si>
  <si>
    <t>7000 · Expenditures</t>
  </si>
  <si>
    <t>Oridnary Expense</t>
  </si>
  <si>
    <t>5005 · Fidelity - Interest Income</t>
  </si>
  <si>
    <t>5004 · Interest Income</t>
  </si>
  <si>
    <t>5001 · Fire Protection Revenue</t>
  </si>
  <si>
    <t>Income</t>
  </si>
  <si>
    <t>Annual Budget</t>
  </si>
  <si>
    <t>Plumas Bank - Capital Checking</t>
  </si>
  <si>
    <t>Interest Income</t>
  </si>
  <si>
    <t>Connection Fees</t>
  </si>
  <si>
    <t>Consumption Charges</t>
  </si>
  <si>
    <t>FY to Date</t>
  </si>
  <si>
    <t>Annual  Budget</t>
  </si>
  <si>
    <t>Capital Projects</t>
  </si>
  <si>
    <t>·Well 29 Improvements</t>
  </si>
  <si>
    <t>·Booster Stations - Upgrades</t>
  </si>
  <si>
    <t>·Well Abondonment</t>
  </si>
  <si>
    <t>·Well 36</t>
  </si>
  <si>
    <t>·Well 37</t>
  </si>
  <si>
    <t>Capital Projects Water</t>
  </si>
  <si>
    <t>Total Capital Projects Water</t>
  </si>
  <si>
    <t>Fidelity Capital Restricte Reserves</t>
  </si>
  <si>
    <t>Total Capital Funding</t>
  </si>
  <si>
    <t>Capital Projects Sewer</t>
  </si>
  <si>
    <t>Falling Water Leachfield Proj</t>
  </si>
  <si>
    <t>·Backup Leachfield</t>
  </si>
  <si>
    <t>·Windsong Leach Field</t>
  </si>
  <si>
    <t>Total Capital Projects Sewer</t>
  </si>
  <si>
    <t>Capital Projects Total</t>
  </si>
  <si>
    <t>Fidelity Operational  Reserves</t>
  </si>
  <si>
    <t>Surplus funds Transfer</t>
  </si>
  <si>
    <t>Total Operational Reserves</t>
  </si>
  <si>
    <t>Operation Resevere Allocations/Spending</t>
  </si>
  <si>
    <t>Rate Study</t>
  </si>
  <si>
    <t>·System Development Charge Study</t>
  </si>
  <si>
    <t>·Vehicle Replacement</t>
  </si>
  <si>
    <t>Operational Reserve Funding</t>
  </si>
  <si>
    <t>Water Allocations/Spending</t>
  </si>
  <si>
    <t>Total Water Allocations/Spending</t>
  </si>
  <si>
    <t>Sewer Allocations/Spending</t>
  </si>
  <si>
    <t>Sewer  Water Allocations/Spending</t>
  </si>
  <si>
    <t>Total Reserves Allocations/Spending</t>
  </si>
  <si>
    <t>Capital Reserve Funding</t>
  </si>
  <si>
    <t>Fire Reserve Funding</t>
  </si>
  <si>
    <t>Fidelity Fire  Reserves</t>
  </si>
  <si>
    <t>Total Fire  Reserves</t>
  </si>
  <si>
    <t>8900-1 · Quick Attack Vehicle Improve</t>
  </si>
  <si>
    <t>8900-2 · Fire Flow Infrastructure</t>
  </si>
  <si>
    <t>8900-20 · Fuel Break Maintenance Reserve</t>
  </si>
  <si>
    <t>Total 8900 Capital Projects</t>
  </si>
  <si>
    <t xml:space="preserve">8900 Capital Project </t>
  </si>
  <si>
    <t>9000-1 · Community Bldg/Firehouse</t>
  </si>
  <si>
    <t>9000-2 · Water Tank Hydrant</t>
  </si>
  <si>
    <t>9000-3 · Fire Truck Connections BS 2 &amp; 6</t>
  </si>
  <si>
    <t>9000-4 · Quick Attack Vehicle - Upgrades</t>
  </si>
  <si>
    <t>9000-5 · Communications System - Upgrade</t>
  </si>
  <si>
    <t>9000-6 · Future Hydrants</t>
  </si>
  <si>
    <t>9000-7 · Fire Flow - Upgrade</t>
  </si>
  <si>
    <t>9000 Capital Reserve Allocations/Expenses</t>
  </si>
  <si>
    <t>Total 9000 Capital Reserve Allocations/Expenses</t>
  </si>
  <si>
    <t>9100 Operational Reserve Allocations/Expense</t>
  </si>
  <si>
    <t>9100-1 · Fire Pipelines - Study</t>
  </si>
  <si>
    <t>9100-2 · Study Expanding QAV to Cert</t>
  </si>
  <si>
    <t>Total 9100 Operational Reserve Allocations/Expense</t>
  </si>
  <si>
    <t>Total Fire Allocations/Expenses</t>
  </si>
  <si>
    <t xml:space="preserve">72032.5 . Storage Tanks </t>
  </si>
  <si>
    <t>May.  21</t>
  </si>
  <si>
    <t>May</t>
  </si>
  <si>
    <t>6303 · Grant Funding - State of California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</si>
</sst>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9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Calibri"/>
      <family val="2"/>
      <scheme val="minor"/>
    </font>
    <font>
      <sz val="8"/>
      <color rgb="FFFF000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49" fontId="1" fillId="2" borderId="2" xfId="0" applyNumberFormat="1" applyFont="1" applyFill="1" applyBorder="1" applyAlignment="1">
      <alignment horizontal="center"/>
    </xf>
    <xf numFmtId="49" fontId="0" fillId="2" borderId="0" xfId="0" applyNumberFormat="1" applyFill="1" applyAlignment="1">
      <alignment horizontal="center"/>
    </xf>
    <xf numFmtId="164" fontId="2" fillId="2" borderId="0" xfId="0" applyNumberFormat="1" applyFont="1" applyFill="1"/>
    <xf numFmtId="49" fontId="2" fillId="2" borderId="0" xfId="0" applyNumberFormat="1" applyFont="1" applyFill="1"/>
    <xf numFmtId="164" fontId="2" fillId="2" borderId="3" xfId="0" applyNumberFormat="1" applyFont="1" applyFill="1" applyBorder="1"/>
    <xf numFmtId="164" fontId="2" fillId="2" borderId="0" xfId="0" applyNumberFormat="1" applyFont="1" applyFill="1" applyBorder="1"/>
    <xf numFmtId="164" fontId="2" fillId="2" borderId="5" xfId="0" applyNumberFormat="1" applyFont="1" applyFill="1" applyBorder="1"/>
    <xf numFmtId="164" fontId="1" fillId="2" borderId="6" xfId="0" applyNumberFormat="1" applyFont="1" applyFill="1" applyBorder="1"/>
    <xf numFmtId="49" fontId="1" fillId="3" borderId="2" xfId="0" applyNumberFormat="1" applyFont="1" applyFill="1" applyBorder="1" applyAlignment="1">
      <alignment horizontal="center"/>
    </xf>
    <xf numFmtId="49" fontId="0" fillId="3" borderId="0" xfId="0" applyNumberFormat="1" applyFill="1" applyAlignment="1">
      <alignment horizontal="center"/>
    </xf>
    <xf numFmtId="164" fontId="2" fillId="3" borderId="0" xfId="0" applyNumberFormat="1" applyFont="1" applyFill="1"/>
    <xf numFmtId="49" fontId="2" fillId="3" borderId="0" xfId="0" applyNumberFormat="1" applyFont="1" applyFill="1"/>
    <xf numFmtId="164" fontId="2" fillId="3" borderId="3" xfId="0" applyNumberFormat="1" applyFont="1" applyFill="1" applyBorder="1"/>
    <xf numFmtId="164" fontId="2" fillId="3" borderId="0" xfId="0" applyNumberFormat="1" applyFont="1" applyFill="1" applyBorder="1"/>
    <xf numFmtId="164" fontId="2" fillId="3" borderId="5" xfId="0" applyNumberFormat="1" applyFont="1" applyFill="1" applyBorder="1"/>
    <xf numFmtId="164" fontId="1" fillId="3" borderId="6" xfId="0" applyNumberFormat="1" applyFont="1" applyFill="1" applyBorder="1"/>
    <xf numFmtId="49" fontId="1" fillId="4" borderId="2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49" fontId="1" fillId="3" borderId="0" xfId="0" applyNumberFormat="1" applyFont="1" applyFill="1" applyBorder="1" applyAlignment="1">
      <alignment horizontal="center"/>
    </xf>
    <xf numFmtId="49" fontId="1" fillId="4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49" fontId="1" fillId="0" borderId="0" xfId="0" applyNumberFormat="1" applyFont="1" applyFill="1" applyBorder="1"/>
    <xf numFmtId="0" fontId="1" fillId="0" borderId="0" xfId="0" applyFont="1" applyFill="1" applyBorder="1"/>
    <xf numFmtId="164" fontId="0" fillId="0" borderId="0" xfId="0" applyNumberFormat="1" applyAlignment="1">
      <alignment horizontal="center"/>
    </xf>
    <xf numFmtId="0" fontId="0" fillId="4" borderId="0" xfId="0" applyFill="1" applyAlignment="1">
      <alignment horizontal="center"/>
    </xf>
    <xf numFmtId="49" fontId="1" fillId="0" borderId="0" xfId="0" applyNumberFormat="1" applyFont="1" applyAlignment="1">
      <alignment horizontal="left"/>
    </xf>
    <xf numFmtId="49" fontId="1" fillId="5" borderId="0" xfId="0" applyNumberFormat="1" applyFont="1" applyFill="1"/>
    <xf numFmtId="164" fontId="2" fillId="5" borderId="0" xfId="0" applyNumberFormat="1" applyFont="1" applyFill="1"/>
    <xf numFmtId="49" fontId="2" fillId="5" borderId="0" xfId="0" applyNumberFormat="1" applyFont="1" applyFill="1"/>
    <xf numFmtId="164" fontId="2" fillId="5" borderId="4" xfId="0" applyNumberFormat="1" applyFont="1" applyFill="1" applyBorder="1"/>
    <xf numFmtId="2" fontId="2" fillId="2" borderId="0" xfId="0" applyNumberFormat="1" applyFont="1" applyFill="1"/>
    <xf numFmtId="2" fontId="2" fillId="2" borderId="0" xfId="0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right"/>
    </xf>
    <xf numFmtId="49" fontId="0" fillId="4" borderId="1" xfId="0" applyNumberFormat="1" applyFill="1" applyBorder="1" applyAlignment="1">
      <alignment horizontal="center"/>
    </xf>
    <xf numFmtId="4" fontId="2" fillId="4" borderId="0" xfId="0" applyNumberFormat="1" applyFont="1" applyFill="1"/>
    <xf numFmtId="4" fontId="2" fillId="4" borderId="3" xfId="0" applyNumberFormat="1" applyFont="1" applyFill="1" applyBorder="1"/>
    <xf numFmtId="4" fontId="2" fillId="5" borderId="0" xfId="0" applyNumberFormat="1" applyFont="1" applyFill="1"/>
    <xf numFmtId="4" fontId="2" fillId="4" borderId="0" xfId="0" applyNumberFormat="1" applyFont="1" applyFill="1" applyBorder="1"/>
    <xf numFmtId="4" fontId="2" fillId="4" borderId="5" xfId="0" applyNumberFormat="1" applyFont="1" applyFill="1" applyBorder="1"/>
    <xf numFmtId="4" fontId="2" fillId="5" borderId="4" xfId="0" applyNumberFormat="1" applyFont="1" applyFill="1" applyBorder="1"/>
    <xf numFmtId="4" fontId="1" fillId="4" borderId="6" xfId="0" applyNumberFormat="1" applyFont="1" applyFill="1" applyBorder="1"/>
    <xf numFmtId="164" fontId="2" fillId="6" borderId="7" xfId="0" applyNumberFormat="1" applyFont="1" applyFill="1" applyBorder="1"/>
    <xf numFmtId="164" fontId="2" fillId="6" borderId="7" xfId="0" applyNumberFormat="1" applyFont="1" applyFill="1" applyBorder="1" applyAlignment="1">
      <alignment horizontal="right"/>
    </xf>
    <xf numFmtId="164" fontId="2" fillId="7" borderId="7" xfId="0" applyNumberFormat="1" applyFont="1" applyFill="1" applyBorder="1"/>
    <xf numFmtId="4" fontId="2" fillId="8" borderId="7" xfId="0" applyNumberFormat="1" applyFont="1" applyFill="1" applyBorder="1"/>
    <xf numFmtId="164" fontId="2" fillId="6" borderId="4" xfId="0" applyNumberFormat="1" applyFont="1" applyFill="1" applyBorder="1"/>
    <xf numFmtId="49" fontId="2" fillId="6" borderId="0" xfId="0" applyNumberFormat="1" applyFont="1" applyFill="1"/>
    <xf numFmtId="164" fontId="2" fillId="7" borderId="4" xfId="0" applyNumberFormat="1" applyFont="1" applyFill="1" applyBorder="1"/>
    <xf numFmtId="49" fontId="2" fillId="7" borderId="0" xfId="0" applyNumberFormat="1" applyFont="1" applyFill="1"/>
    <xf numFmtId="4" fontId="2" fillId="8" borderId="4" xfId="0" applyNumberFormat="1" applyFont="1" applyFill="1" applyBorder="1"/>
    <xf numFmtId="0" fontId="0" fillId="0" borderId="0" xfId="0" applyNumberFormat="1" applyFill="1"/>
    <xf numFmtId="4" fontId="0" fillId="0" borderId="0" xfId="0" applyNumberFormat="1" applyFill="1"/>
    <xf numFmtId="0" fontId="3" fillId="2" borderId="8" xfId="0" applyFont="1" applyFill="1" applyBorder="1" applyAlignment="1">
      <alignment horizontal="center"/>
    </xf>
    <xf numFmtId="0" fontId="0" fillId="9" borderId="9" xfId="0" applyFill="1" applyBorder="1" applyAlignment="1">
      <alignment horizontal="center"/>
    </xf>
    <xf numFmtId="49" fontId="0" fillId="9" borderId="9" xfId="0" applyNumberFormat="1" applyFill="1" applyBorder="1" applyAlignment="1">
      <alignment horizontal="center"/>
    </xf>
    <xf numFmtId="164" fontId="2" fillId="8" borderId="4" xfId="0" applyNumberFormat="1" applyFont="1" applyFill="1" applyBorder="1"/>
    <xf numFmtId="164" fontId="2" fillId="5" borderId="5" xfId="0" applyNumberFormat="1" applyFont="1" applyFill="1" applyBorder="1"/>
    <xf numFmtId="0" fontId="1" fillId="5" borderId="0" xfId="0" applyFont="1" applyFill="1"/>
    <xf numFmtId="164" fontId="2" fillId="4" borderId="0" xfId="0" applyNumberFormat="1" applyFont="1" applyFill="1"/>
    <xf numFmtId="164" fontId="2" fillId="8" borderId="5" xfId="0" applyNumberFormat="1" applyFont="1" applyFill="1" applyBorder="1"/>
    <xf numFmtId="164" fontId="2" fillId="6" borderId="5" xfId="0" applyNumberFormat="1" applyFont="1" applyFill="1" applyBorder="1"/>
    <xf numFmtId="164" fontId="2" fillId="4" borderId="3" xfId="0" applyNumberFormat="1" applyFont="1" applyFill="1" applyBorder="1"/>
    <xf numFmtId="49" fontId="0" fillId="0" borderId="0" xfId="0" applyNumberFormat="1"/>
    <xf numFmtId="49" fontId="0" fillId="0" borderId="1" xfId="0" applyNumberFormat="1" applyBorder="1"/>
    <xf numFmtId="164" fontId="2" fillId="7" borderId="5" xfId="0" applyNumberFormat="1" applyFont="1" applyFill="1" applyBorder="1"/>
    <xf numFmtId="0" fontId="4" fillId="0" borderId="0" xfId="0" applyFont="1"/>
    <xf numFmtId="4" fontId="4" fillId="0" borderId="0" xfId="0" applyNumberFormat="1" applyFont="1"/>
    <xf numFmtId="4" fontId="4" fillId="0" borderId="5" xfId="0" applyNumberFormat="1" applyFont="1" applyBorder="1"/>
    <xf numFmtId="4" fontId="6" fillId="0" borderId="0" xfId="0" applyNumberFormat="1" applyFont="1"/>
    <xf numFmtId="4" fontId="6" fillId="0" borderId="5" xfId="0" applyNumberFormat="1" applyFont="1" applyBorder="1"/>
    <xf numFmtId="4" fontId="7" fillId="0" borderId="5" xfId="0" applyNumberFormat="1" applyFont="1" applyBorder="1"/>
    <xf numFmtId="0" fontId="8" fillId="10" borderId="0" xfId="0" applyFont="1" applyFill="1"/>
    <xf numFmtId="164" fontId="2" fillId="0" borderId="0" xfId="0" applyNumberFormat="1" applyFont="1"/>
    <xf numFmtId="164" fontId="2" fillId="0" borderId="3" xfId="0" applyNumberFormat="1" applyFont="1" applyBorder="1"/>
    <xf numFmtId="49" fontId="0" fillId="0" borderId="1" xfId="0" applyNumberForma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right"/>
    </xf>
    <xf numFmtId="164" fontId="2" fillId="0" borderId="7" xfId="0" applyNumberFormat="1" applyFont="1" applyFill="1" applyBorder="1"/>
    <xf numFmtId="164" fontId="2" fillId="0" borderId="7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2" fontId="2" fillId="0" borderId="0" xfId="0" applyNumberFormat="1" applyFont="1" applyFill="1"/>
    <xf numFmtId="164" fontId="2" fillId="0" borderId="3" xfId="0" applyNumberFormat="1" applyFont="1" applyFill="1" applyBorder="1"/>
    <xf numFmtId="164" fontId="2" fillId="0" borderId="0" xfId="0" applyNumberFormat="1" applyFont="1" applyFill="1" applyBorder="1"/>
    <xf numFmtId="164" fontId="2" fillId="0" borderId="4" xfId="0" applyNumberFormat="1" applyFont="1" applyFill="1" applyBorder="1"/>
    <xf numFmtId="164" fontId="2" fillId="0" borderId="5" xfId="0" applyNumberFormat="1" applyFont="1" applyFill="1" applyBorder="1"/>
    <xf numFmtId="164" fontId="1" fillId="0" borderId="6" xfId="0" applyNumberFormat="1" applyFont="1" applyFill="1" applyBorder="1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39" fontId="0" fillId="0" borderId="0" xfId="0" applyNumberFormat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Border="1" applyAlignment="1">
      <alignment horizontal="center" wrapText="1"/>
    </xf>
    <xf numFmtId="49" fontId="1" fillId="5" borderId="0" xfId="0" applyNumberFormat="1" applyFont="1" applyFill="1" applyAlignment="1">
      <alignment wrapText="1"/>
    </xf>
    <xf numFmtId="0" fontId="1" fillId="0" borderId="0" xfId="0" applyNumberFormat="1" applyFont="1" applyAlignment="1">
      <alignment wrapText="1"/>
    </xf>
    <xf numFmtId="49" fontId="1" fillId="2" borderId="2" xfId="0" applyNumberFormat="1" applyFont="1" applyFill="1" applyBorder="1" applyAlignment="1">
      <alignment horizontal="center" wrapText="1"/>
    </xf>
    <xf numFmtId="49" fontId="1" fillId="3" borderId="2" xfId="0" applyNumberFormat="1" applyFont="1" applyFill="1" applyBorder="1" applyAlignment="1">
      <alignment horizontal="center" wrapText="1"/>
    </xf>
    <xf numFmtId="49" fontId="0" fillId="2" borderId="1" xfId="0" applyNumberForma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38100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38100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03C33-5482-4941-8476-4D2AD79FE804}">
  <sheetPr codeName="Sheet1"/>
  <dimension ref="A1:T172"/>
  <sheetViews>
    <sheetView tabSelected="1" view="pageLayout" topLeftCell="A59" zoomScaleNormal="100" workbookViewId="0">
      <selection activeCell="L162" sqref="L162"/>
    </sheetView>
  </sheetViews>
  <sheetFormatPr defaultRowHeight="15" x14ac:dyDescent="0.25"/>
  <cols>
    <col min="1" max="5" width="3" style="7" customWidth="1"/>
    <col min="6" max="6" width="26" style="104" customWidth="1"/>
    <col min="7" max="7" width="10" style="8" bestFit="1" customWidth="1"/>
    <col min="8" max="8" width="8.7109375" style="8" bestFit="1" customWidth="1"/>
    <col min="9" max="9" width="9.140625" style="8" customWidth="1"/>
    <col min="10" max="10" width="1.140625" style="60" customWidth="1"/>
    <col min="11" max="11" width="10.85546875" style="8" customWidth="1"/>
    <col min="12" max="12" width="10" style="8" bestFit="1" customWidth="1"/>
    <col min="13" max="13" width="9.28515625" style="8" customWidth="1"/>
    <col min="14" max="14" width="1" style="60" customWidth="1"/>
    <col min="15" max="15" width="9.28515625" style="8" customWidth="1"/>
    <col min="16" max="16" width="0" hidden="1" customWidth="1"/>
    <col min="17" max="17" width="11.5703125" customWidth="1"/>
    <col min="18" max="18" width="10.85546875" customWidth="1"/>
    <col min="19" max="19" width="10.140625" bestFit="1" customWidth="1"/>
  </cols>
  <sheetData>
    <row r="1" spans="1:18" ht="15.75" thickBot="1" x14ac:dyDescent="0.3">
      <c r="A1" s="1"/>
      <c r="B1" s="1"/>
      <c r="C1" s="1"/>
      <c r="D1" s="1"/>
      <c r="E1" s="1"/>
      <c r="F1" s="100"/>
      <c r="G1" s="107" t="s">
        <v>149</v>
      </c>
      <c r="H1" s="107"/>
      <c r="I1" s="107"/>
      <c r="J1" s="84"/>
      <c r="K1" s="108" t="s">
        <v>150</v>
      </c>
      <c r="L1" s="108"/>
      <c r="M1" s="108"/>
      <c r="N1" s="84"/>
      <c r="O1" s="43" t="s">
        <v>168</v>
      </c>
      <c r="Q1" s="62" t="s">
        <v>169</v>
      </c>
      <c r="R1" s="62" t="s">
        <v>170</v>
      </c>
    </row>
    <row r="2" spans="1:18" s="6" customFormat="1" ht="24.75" thickTop="1" thickBot="1" x14ac:dyDescent="0.3">
      <c r="A2" s="4"/>
      <c r="B2" s="4"/>
      <c r="C2" s="4"/>
      <c r="D2" s="4"/>
      <c r="E2" s="4"/>
      <c r="F2" s="101"/>
      <c r="G2" s="105" t="s">
        <v>259</v>
      </c>
      <c r="H2" s="105" t="s">
        <v>0</v>
      </c>
      <c r="I2" s="105" t="s">
        <v>1</v>
      </c>
      <c r="J2" s="85"/>
      <c r="K2" s="106" t="s">
        <v>259</v>
      </c>
      <c r="L2" s="106" t="s">
        <v>3</v>
      </c>
      <c r="M2" s="106" t="s">
        <v>1</v>
      </c>
      <c r="N2" s="85"/>
      <c r="O2" s="25" t="s">
        <v>0</v>
      </c>
      <c r="Q2" s="63">
        <v>10</v>
      </c>
      <c r="R2" s="64" t="s">
        <v>258</v>
      </c>
    </row>
    <row r="3" spans="1:18" s="6" customFormat="1" ht="15.75" thickTop="1" x14ac:dyDescent="0.25">
      <c r="A3" s="29"/>
      <c r="B3" s="29"/>
      <c r="C3" s="29"/>
      <c r="D3" s="29"/>
      <c r="E3" s="29"/>
      <c r="F3" s="102"/>
      <c r="G3" s="26"/>
      <c r="H3" s="26"/>
      <c r="I3" s="26"/>
      <c r="J3" s="29"/>
      <c r="K3" s="27"/>
      <c r="L3" s="27"/>
      <c r="M3" s="27"/>
      <c r="N3" s="29"/>
      <c r="O3" s="28"/>
    </row>
    <row r="4" spans="1:18" s="6" customFormat="1" x14ac:dyDescent="0.25">
      <c r="A4" s="30"/>
      <c r="B4" s="31" t="s">
        <v>151</v>
      </c>
      <c r="C4" s="31"/>
      <c r="D4" s="31"/>
      <c r="E4" s="31"/>
      <c r="F4" s="102"/>
      <c r="G4" s="41"/>
      <c r="H4" s="41"/>
      <c r="I4" s="41"/>
      <c r="J4" s="86"/>
      <c r="K4" s="19"/>
      <c r="L4" s="27"/>
      <c r="M4" s="27"/>
      <c r="N4" s="29"/>
      <c r="O4" s="34"/>
    </row>
    <row r="5" spans="1:18" s="6" customFormat="1" x14ac:dyDescent="0.25">
      <c r="A5" s="30"/>
      <c r="B5" s="31" t="s">
        <v>152</v>
      </c>
      <c r="C5" s="31"/>
      <c r="D5" s="31"/>
      <c r="E5" s="31"/>
      <c r="F5" s="102"/>
      <c r="G5" s="41"/>
      <c r="H5" s="41"/>
      <c r="I5" s="41"/>
      <c r="J5" s="86"/>
      <c r="K5" s="19"/>
      <c r="L5" s="27"/>
      <c r="M5" s="27"/>
      <c r="N5" s="29"/>
      <c r="O5" s="34"/>
    </row>
    <row r="6" spans="1:18" s="6" customFormat="1" x14ac:dyDescent="0.25">
      <c r="A6" s="30"/>
      <c r="B6" s="31"/>
      <c r="C6" s="31" t="s">
        <v>153</v>
      </c>
      <c r="D6" s="31"/>
      <c r="E6" s="31"/>
      <c r="F6" s="102"/>
      <c r="G6" s="41">
        <v>944</v>
      </c>
      <c r="H6" s="11">
        <v>0</v>
      </c>
      <c r="I6" s="42">
        <f>ROUND((G6-H6),5)</f>
        <v>944</v>
      </c>
      <c r="J6" s="87"/>
      <c r="K6" s="19">
        <v>173530.55</v>
      </c>
      <c r="L6" s="22">
        <f>(O6/12)*$Q$2</f>
        <v>143173.33333333334</v>
      </c>
      <c r="M6" s="19">
        <f>ROUND((K6-L6),5)</f>
        <v>30357.216670000002</v>
      </c>
      <c r="N6" s="90"/>
      <c r="O6" s="44">
        <v>171808</v>
      </c>
      <c r="Q6" s="99"/>
    </row>
    <row r="7" spans="1:18" s="6" customFormat="1" x14ac:dyDescent="0.25">
      <c r="A7" s="30"/>
      <c r="B7" s="31"/>
      <c r="C7" s="31" t="s">
        <v>154</v>
      </c>
      <c r="D7" s="31"/>
      <c r="E7" s="31"/>
      <c r="F7" s="102"/>
      <c r="G7" s="41">
        <v>0</v>
      </c>
      <c r="H7" s="11">
        <v>0</v>
      </c>
      <c r="I7" s="42">
        <f>ROUND((G7-H7),5)</f>
        <v>0</v>
      </c>
      <c r="J7" s="87"/>
      <c r="K7" s="19">
        <v>237837.96</v>
      </c>
      <c r="L7" s="22">
        <f>(O7/12)*$Q$2</f>
        <v>195290</v>
      </c>
      <c r="M7" s="19">
        <f>ROUND((K7-L7),5)</f>
        <v>42547.96</v>
      </c>
      <c r="N7" s="90"/>
      <c r="O7" s="44">
        <v>234348</v>
      </c>
      <c r="R7" s="98"/>
    </row>
    <row r="8" spans="1:18" s="6" customFormat="1" x14ac:dyDescent="0.25">
      <c r="A8" s="30"/>
      <c r="B8" s="31"/>
      <c r="C8" s="31" t="s">
        <v>155</v>
      </c>
      <c r="D8" s="31"/>
      <c r="E8" s="31"/>
      <c r="F8" s="102"/>
      <c r="G8" s="41">
        <v>0</v>
      </c>
      <c r="H8" s="11">
        <v>0</v>
      </c>
      <c r="I8" s="42">
        <f>ROUND((G8-H8),5)</f>
        <v>0</v>
      </c>
      <c r="J8" s="87"/>
      <c r="K8" s="19">
        <v>47233</v>
      </c>
      <c r="L8" s="22">
        <f>(O8/12)*$Q$2</f>
        <v>39360.833333333336</v>
      </c>
      <c r="M8" s="19">
        <f>ROUND((K8-L8),5)</f>
        <v>7872.1666699999996</v>
      </c>
      <c r="N8" s="90"/>
      <c r="O8" s="44">
        <v>47233</v>
      </c>
      <c r="Q8" s="97"/>
    </row>
    <row r="9" spans="1:18" s="6" customFormat="1" x14ac:dyDescent="0.25">
      <c r="A9" s="30"/>
      <c r="B9" s="31"/>
      <c r="C9" s="31" t="s">
        <v>156</v>
      </c>
      <c r="D9" s="31"/>
      <c r="E9" s="31"/>
      <c r="F9" s="102"/>
      <c r="G9" s="41">
        <v>0</v>
      </c>
      <c r="H9" s="11">
        <v>0</v>
      </c>
      <c r="I9" s="42">
        <f>ROUND((G9-H9),5)</f>
        <v>0</v>
      </c>
      <c r="J9" s="87"/>
      <c r="K9" s="19">
        <v>1416</v>
      </c>
      <c r="L9" s="22">
        <f>(O9/12)*$Q$2</f>
        <v>1770</v>
      </c>
      <c r="M9" s="19">
        <f>ROUND((K9-L9),5)</f>
        <v>-354</v>
      </c>
      <c r="N9" s="90"/>
      <c r="O9" s="44">
        <v>2124</v>
      </c>
    </row>
    <row r="10" spans="1:18" s="6" customFormat="1" x14ac:dyDescent="0.25">
      <c r="A10" s="30"/>
      <c r="B10" s="31" t="s">
        <v>157</v>
      </c>
      <c r="C10" s="31"/>
      <c r="D10" s="31"/>
      <c r="E10" s="31"/>
      <c r="F10" s="102"/>
      <c r="G10" s="51">
        <f>SUM(G6:G9)</f>
        <v>944</v>
      </c>
      <c r="H10" s="51">
        <f>SUM(H6:H9)</f>
        <v>0</v>
      </c>
      <c r="I10" s="51">
        <f>SUM(I6:I9)</f>
        <v>944</v>
      </c>
      <c r="J10" s="88"/>
      <c r="K10" s="53">
        <f>SUM(K6:K9)</f>
        <v>460017.51</v>
      </c>
      <c r="L10" s="53">
        <f>SUM(L6:L9)</f>
        <v>379594.16666666669</v>
      </c>
      <c r="M10" s="53">
        <f>SUM(M6:M9)</f>
        <v>80423.343340000007</v>
      </c>
      <c r="N10" s="88"/>
      <c r="O10" s="54">
        <f>SUM(O6:O9)</f>
        <v>455513</v>
      </c>
    </row>
    <row r="11" spans="1:18" s="6" customFormat="1" x14ac:dyDescent="0.25">
      <c r="A11" s="30"/>
      <c r="B11" s="31" t="s">
        <v>158</v>
      </c>
      <c r="C11" s="31"/>
      <c r="D11" s="31"/>
      <c r="E11" s="31"/>
      <c r="F11" s="102"/>
      <c r="G11" s="41">
        <v>0</v>
      </c>
      <c r="H11" s="11">
        <v>0</v>
      </c>
      <c r="I11" s="42">
        <f t="shared" ref="I11:I18" si="0">ROUND((G11-H11),5)</f>
        <v>0</v>
      </c>
      <c r="J11" s="87"/>
      <c r="K11" s="19">
        <v>6537.43</v>
      </c>
      <c r="L11" s="22">
        <f t="shared" ref="L11:L17" si="1">(O11/12)*$Q$2</f>
        <v>1666.6666666666665</v>
      </c>
      <c r="M11" s="19">
        <f t="shared" ref="M11:M19" si="2">ROUND((K11-L11),5)</f>
        <v>4870.7633299999998</v>
      </c>
      <c r="N11" s="90"/>
      <c r="O11" s="44">
        <v>2000</v>
      </c>
    </row>
    <row r="12" spans="1:18" s="6" customFormat="1" x14ac:dyDescent="0.25">
      <c r="A12" s="30"/>
      <c r="B12" s="31" t="s">
        <v>159</v>
      </c>
      <c r="C12" s="31"/>
      <c r="D12" s="31"/>
      <c r="E12" s="31"/>
      <c r="F12" s="102"/>
      <c r="G12" s="41">
        <v>0</v>
      </c>
      <c r="H12" s="11">
        <v>0</v>
      </c>
      <c r="I12" s="42">
        <f t="shared" si="0"/>
        <v>0</v>
      </c>
      <c r="J12" s="87"/>
      <c r="K12" s="19">
        <v>42568</v>
      </c>
      <c r="L12" s="22">
        <f t="shared" si="1"/>
        <v>17736.666666666668</v>
      </c>
      <c r="M12" s="19">
        <f t="shared" si="2"/>
        <v>24831.333330000001</v>
      </c>
      <c r="N12" s="90"/>
      <c r="O12" s="44">
        <v>21284</v>
      </c>
      <c r="Q12" s="97"/>
    </row>
    <row r="13" spans="1:18" s="6" customFormat="1" x14ac:dyDescent="0.25">
      <c r="A13" s="30"/>
      <c r="B13" s="31" t="s">
        <v>160</v>
      </c>
      <c r="C13" s="31"/>
      <c r="D13" s="31"/>
      <c r="E13" s="31"/>
      <c r="F13" s="102"/>
      <c r="G13" s="41">
        <v>0</v>
      </c>
      <c r="H13" s="11">
        <f t="shared" ref="H11:H18" si="3">O13/12</f>
        <v>0</v>
      </c>
      <c r="I13" s="42">
        <f t="shared" si="0"/>
        <v>0</v>
      </c>
      <c r="J13" s="87"/>
      <c r="K13" s="19">
        <v>0</v>
      </c>
      <c r="L13" s="22">
        <f t="shared" si="1"/>
        <v>0</v>
      </c>
      <c r="M13" s="19">
        <f t="shared" si="2"/>
        <v>0</v>
      </c>
      <c r="N13" s="90"/>
      <c r="O13" s="44">
        <v>0</v>
      </c>
    </row>
    <row r="14" spans="1:18" s="6" customFormat="1" x14ac:dyDescent="0.25">
      <c r="A14" s="30"/>
      <c r="B14" s="31" t="s">
        <v>161</v>
      </c>
      <c r="C14" s="31"/>
      <c r="D14" s="31"/>
      <c r="E14" s="31"/>
      <c r="F14" s="102"/>
      <c r="G14" s="41">
        <v>0</v>
      </c>
      <c r="H14" s="11">
        <f t="shared" si="3"/>
        <v>0</v>
      </c>
      <c r="I14" s="42">
        <f t="shared" si="0"/>
        <v>0</v>
      </c>
      <c r="J14" s="87"/>
      <c r="K14" s="19">
        <v>0</v>
      </c>
      <c r="L14" s="22">
        <f t="shared" si="1"/>
        <v>0</v>
      </c>
      <c r="M14" s="19">
        <f t="shared" si="2"/>
        <v>0</v>
      </c>
      <c r="N14" s="90"/>
      <c r="O14" s="44">
        <v>0</v>
      </c>
    </row>
    <row r="15" spans="1:18" s="6" customFormat="1" x14ac:dyDescent="0.25">
      <c r="A15" s="30"/>
      <c r="B15" s="1" t="s">
        <v>163</v>
      </c>
      <c r="C15" s="1"/>
      <c r="D15" s="1"/>
      <c r="E15" s="1"/>
      <c r="F15" s="102"/>
      <c r="G15" s="41">
        <v>0</v>
      </c>
      <c r="H15" s="11">
        <v>0</v>
      </c>
      <c r="I15" s="42">
        <f>ROUND((G15-H15),5)</f>
        <v>0</v>
      </c>
      <c r="J15" s="87"/>
      <c r="K15" s="19">
        <v>2394</v>
      </c>
      <c r="L15" s="22">
        <f t="shared" si="1"/>
        <v>4166.666666666667</v>
      </c>
      <c r="M15" s="19">
        <f>ROUND((K15-L15),5)</f>
        <v>-1772.6666700000001</v>
      </c>
      <c r="N15" s="90"/>
      <c r="O15" s="44">
        <v>5000</v>
      </c>
    </row>
    <row r="16" spans="1:18" s="6" customFormat="1" x14ac:dyDescent="0.25">
      <c r="A16" s="30"/>
      <c r="B16" s="31" t="s">
        <v>164</v>
      </c>
      <c r="C16" s="31"/>
      <c r="D16" s="31"/>
      <c r="E16" s="31"/>
      <c r="F16" s="102"/>
      <c r="G16" s="41">
        <v>0</v>
      </c>
      <c r="H16" s="11">
        <f t="shared" si="3"/>
        <v>0</v>
      </c>
      <c r="I16" s="42">
        <f t="shared" si="0"/>
        <v>0</v>
      </c>
      <c r="J16" s="87"/>
      <c r="K16" s="19">
        <v>0</v>
      </c>
      <c r="L16" s="22">
        <f t="shared" si="1"/>
        <v>0</v>
      </c>
      <c r="M16" s="19">
        <f t="shared" si="2"/>
        <v>0</v>
      </c>
      <c r="N16" s="90"/>
      <c r="O16" s="44">
        <v>0</v>
      </c>
      <c r="Q16" s="33"/>
    </row>
    <row r="17" spans="1:19" s="6" customFormat="1" x14ac:dyDescent="0.25">
      <c r="A17" s="30"/>
      <c r="B17" s="32" t="s">
        <v>166</v>
      </c>
      <c r="C17" s="31"/>
      <c r="D17" s="31"/>
      <c r="E17" s="31"/>
      <c r="F17" s="102"/>
      <c r="G17" s="41">
        <v>0</v>
      </c>
      <c r="H17" s="11">
        <f t="shared" si="3"/>
        <v>0</v>
      </c>
      <c r="I17" s="42">
        <f t="shared" si="0"/>
        <v>0</v>
      </c>
      <c r="J17" s="87"/>
      <c r="K17" s="19">
        <v>540.29999999999995</v>
      </c>
      <c r="L17" s="22">
        <f t="shared" si="1"/>
        <v>0</v>
      </c>
      <c r="M17" s="19">
        <f t="shared" si="2"/>
        <v>540.29999999999995</v>
      </c>
      <c r="N17" s="90"/>
      <c r="O17" s="44">
        <v>0</v>
      </c>
    </row>
    <row r="18" spans="1:19" s="6" customFormat="1" ht="20.25" customHeight="1" x14ac:dyDescent="0.25">
      <c r="A18" s="30"/>
      <c r="B18" s="1" t="s">
        <v>162</v>
      </c>
      <c r="C18" s="31"/>
      <c r="D18" s="31"/>
      <c r="E18" s="31"/>
      <c r="F18" s="102"/>
      <c r="G18" s="41">
        <v>0</v>
      </c>
      <c r="H18" s="11">
        <v>0</v>
      </c>
      <c r="I18" s="42">
        <f t="shared" si="0"/>
        <v>0</v>
      </c>
      <c r="J18" s="87"/>
      <c r="K18" s="19">
        <v>30000</v>
      </c>
      <c r="L18" s="22">
        <v>30000</v>
      </c>
      <c r="M18" s="19">
        <f t="shared" si="2"/>
        <v>0</v>
      </c>
      <c r="N18" s="90"/>
      <c r="O18" s="44">
        <v>30000</v>
      </c>
    </row>
    <row r="19" spans="1:19" s="6" customFormat="1" ht="20.25" customHeight="1" x14ac:dyDescent="0.25">
      <c r="A19" s="30"/>
      <c r="B19" s="1" t="s">
        <v>260</v>
      </c>
      <c r="C19" s="31"/>
      <c r="D19" s="31"/>
      <c r="E19" s="31"/>
      <c r="F19" s="102"/>
      <c r="G19" s="41">
        <v>242714</v>
      </c>
      <c r="H19" s="11">
        <v>0</v>
      </c>
      <c r="I19" s="42">
        <v>242714</v>
      </c>
      <c r="J19" s="87"/>
      <c r="K19" s="19">
        <v>242714</v>
      </c>
      <c r="L19" s="22">
        <v>0</v>
      </c>
      <c r="M19" s="19">
        <v>242714</v>
      </c>
      <c r="N19" s="90"/>
      <c r="O19" s="44">
        <v>0</v>
      </c>
    </row>
    <row r="20" spans="1:19" s="6" customFormat="1" x14ac:dyDescent="0.25">
      <c r="A20" s="30"/>
      <c r="B20" s="31" t="s">
        <v>165</v>
      </c>
      <c r="C20" s="31"/>
      <c r="D20" s="31"/>
      <c r="E20" s="31"/>
      <c r="F20" s="102"/>
      <c r="G20" s="51">
        <f>SUM(G10:G19)</f>
        <v>243658</v>
      </c>
      <c r="H20" s="51">
        <f>SUM(H11:H19)</f>
        <v>0</v>
      </c>
      <c r="I20" s="51">
        <f>SUM(I11:I19)</f>
        <v>242714</v>
      </c>
      <c r="J20" s="89"/>
      <c r="K20" s="53">
        <f>SUM(K10:K19)</f>
        <v>784771.24</v>
      </c>
      <c r="L20" s="53">
        <f>SUM(L10:L19)</f>
        <v>433164.16666666674</v>
      </c>
      <c r="M20" s="53">
        <f>SUM(M10:M19)</f>
        <v>351607.07332999998</v>
      </c>
      <c r="N20" s="88"/>
      <c r="O20" s="54">
        <f>SUM(O10:O18)</f>
        <v>513797</v>
      </c>
      <c r="S20" s="33"/>
    </row>
    <row r="21" spans="1:19" s="6" customFormat="1" x14ac:dyDescent="0.25">
      <c r="A21" s="35" t="s">
        <v>167</v>
      </c>
      <c r="B21" s="4"/>
      <c r="C21" s="4"/>
      <c r="D21" s="4"/>
      <c r="E21" s="4"/>
      <c r="F21" s="101"/>
      <c r="G21" s="11">
        <f>G20</f>
        <v>243658</v>
      </c>
      <c r="H21" s="11">
        <f>H20</f>
        <v>0</v>
      </c>
      <c r="I21" s="11">
        <f>I20+I10</f>
        <v>243658</v>
      </c>
      <c r="J21" s="90"/>
      <c r="K21" s="22">
        <f>K20</f>
        <v>784771.24</v>
      </c>
      <c r="L21" s="22">
        <f>L20</f>
        <v>433164.16666666674</v>
      </c>
      <c r="M21" s="22">
        <f>M20</f>
        <v>351607.07332999998</v>
      </c>
      <c r="N21" s="93"/>
      <c r="O21" s="44">
        <f>O20</f>
        <v>513797</v>
      </c>
    </row>
    <row r="22" spans="1:19" x14ac:dyDescent="0.25">
      <c r="A22" s="1" t="s">
        <v>4</v>
      </c>
      <c r="B22" s="1"/>
      <c r="C22" s="1"/>
      <c r="D22" s="1"/>
      <c r="E22" s="1"/>
      <c r="F22" s="100"/>
      <c r="G22" s="40"/>
      <c r="H22" s="40"/>
      <c r="I22" s="40"/>
      <c r="J22" s="91"/>
      <c r="K22" s="19"/>
      <c r="L22" s="19"/>
      <c r="M22" s="19"/>
      <c r="N22" s="90"/>
      <c r="O22" s="44"/>
    </row>
    <row r="23" spans="1:19" x14ac:dyDescent="0.25">
      <c r="A23" s="1" t="s">
        <v>5</v>
      </c>
      <c r="B23" s="1"/>
      <c r="C23" s="1"/>
      <c r="D23" s="1"/>
      <c r="E23" s="1"/>
      <c r="F23" s="100"/>
      <c r="G23" s="40"/>
      <c r="H23" s="40"/>
      <c r="I23" s="40"/>
      <c r="J23" s="91"/>
      <c r="K23" s="19"/>
      <c r="L23" s="19"/>
      <c r="M23" s="19"/>
      <c r="N23" s="90"/>
      <c r="O23" s="44"/>
    </row>
    <row r="24" spans="1:19" x14ac:dyDescent="0.25">
      <c r="A24" s="1"/>
      <c r="B24" s="1" t="s">
        <v>6</v>
      </c>
      <c r="C24" s="1"/>
      <c r="D24" s="1"/>
      <c r="E24" s="1"/>
      <c r="F24" s="100"/>
      <c r="G24" s="40"/>
      <c r="H24" s="40"/>
      <c r="I24" s="40"/>
      <c r="J24" s="91"/>
      <c r="K24" s="19"/>
      <c r="L24" s="19"/>
      <c r="M24" s="19"/>
      <c r="N24" s="90"/>
      <c r="O24" s="44"/>
    </row>
    <row r="25" spans="1:19" x14ac:dyDescent="0.25">
      <c r="A25" s="1"/>
      <c r="B25" s="1"/>
      <c r="C25" s="1" t="s">
        <v>7</v>
      </c>
      <c r="D25" s="1"/>
      <c r="E25" s="1"/>
      <c r="F25" s="100"/>
      <c r="G25" s="40"/>
      <c r="H25" s="40"/>
      <c r="I25" s="40"/>
      <c r="J25" s="91"/>
      <c r="K25" s="19"/>
      <c r="L25" s="19"/>
      <c r="M25" s="19"/>
      <c r="N25" s="90"/>
      <c r="O25" s="44"/>
    </row>
    <row r="26" spans="1:19" x14ac:dyDescent="0.25">
      <c r="A26" s="1"/>
      <c r="B26" s="1"/>
      <c r="C26" s="1"/>
      <c r="D26" s="1" t="s">
        <v>8</v>
      </c>
      <c r="E26" s="1"/>
      <c r="F26" s="100"/>
      <c r="G26" s="40"/>
      <c r="H26" s="40"/>
      <c r="I26" s="40"/>
      <c r="J26" s="91"/>
      <c r="K26" s="19"/>
      <c r="L26" s="19"/>
      <c r="M26" s="19"/>
      <c r="N26" s="90"/>
      <c r="O26" s="44"/>
    </row>
    <row r="27" spans="1:19" x14ac:dyDescent="0.25">
      <c r="A27" s="1"/>
      <c r="B27" s="1"/>
      <c r="C27" s="1"/>
      <c r="D27" s="1"/>
      <c r="E27" s="1" t="s">
        <v>9</v>
      </c>
      <c r="F27" s="100"/>
      <c r="G27" s="11">
        <v>2760</v>
      </c>
      <c r="H27" s="11">
        <v>2400</v>
      </c>
      <c r="I27" s="11">
        <f>+G27-H27</f>
        <v>360</v>
      </c>
      <c r="J27" s="90"/>
      <c r="K27" s="19">
        <v>28530</v>
      </c>
      <c r="L27" s="19">
        <v>28800</v>
      </c>
      <c r="M27" s="19">
        <f t="shared" ref="M27:M32" si="4">ROUND((K27-L27),5)</f>
        <v>-270</v>
      </c>
      <c r="N27" s="90"/>
      <c r="O27" s="44">
        <v>31200</v>
      </c>
    </row>
    <row r="28" spans="1:19" x14ac:dyDescent="0.25">
      <c r="A28" s="1"/>
      <c r="B28" s="1"/>
      <c r="C28" s="1"/>
      <c r="D28" s="1"/>
      <c r="E28" s="1" t="s">
        <v>10</v>
      </c>
      <c r="F28" s="100"/>
      <c r="G28" s="11">
        <v>0</v>
      </c>
      <c r="H28" s="11">
        <v>0</v>
      </c>
      <c r="I28" s="11">
        <f t="shared" ref="I28:I40" si="5">+G28-H28</f>
        <v>0</v>
      </c>
      <c r="J28" s="90"/>
      <c r="K28" s="19">
        <v>-2880</v>
      </c>
      <c r="L28" s="19">
        <v>0</v>
      </c>
      <c r="M28" s="19">
        <f t="shared" si="4"/>
        <v>-2880</v>
      </c>
      <c r="N28" s="90"/>
      <c r="O28" s="44">
        <v>0</v>
      </c>
    </row>
    <row r="29" spans="1:19" x14ac:dyDescent="0.25">
      <c r="A29" s="1"/>
      <c r="B29" s="1"/>
      <c r="C29" s="1"/>
      <c r="D29" s="1"/>
      <c r="E29" s="1" t="s">
        <v>11</v>
      </c>
      <c r="F29" s="100"/>
      <c r="G29" s="11">
        <v>775.32</v>
      </c>
      <c r="H29" s="11">
        <v>0</v>
      </c>
      <c r="I29" s="11">
        <f t="shared" si="5"/>
        <v>775.32</v>
      </c>
      <c r="J29" s="90"/>
      <c r="K29" s="19">
        <v>-823.17</v>
      </c>
      <c r="L29" s="19">
        <v>0</v>
      </c>
      <c r="M29" s="19">
        <f t="shared" si="4"/>
        <v>-823.17</v>
      </c>
      <c r="N29" s="90"/>
      <c r="O29" s="44">
        <v>0</v>
      </c>
    </row>
    <row r="30" spans="1:19" x14ac:dyDescent="0.25">
      <c r="A30" s="1"/>
      <c r="B30" s="1"/>
      <c r="C30" s="1"/>
      <c r="D30" s="1"/>
      <c r="E30" s="1" t="s">
        <v>12</v>
      </c>
      <c r="F30" s="100"/>
      <c r="G30" s="11">
        <v>3120</v>
      </c>
      <c r="H30" s="11">
        <v>2432</v>
      </c>
      <c r="I30" s="11">
        <f t="shared" si="5"/>
        <v>688</v>
      </c>
      <c r="J30" s="90"/>
      <c r="K30" s="19">
        <v>33079.160000000003</v>
      </c>
      <c r="L30" s="19">
        <v>29184</v>
      </c>
      <c r="M30" s="19">
        <f t="shared" si="4"/>
        <v>3895.16</v>
      </c>
      <c r="N30" s="90"/>
      <c r="O30" s="44">
        <v>31616</v>
      </c>
    </row>
    <row r="31" spans="1:19" x14ac:dyDescent="0.25">
      <c r="A31" s="1"/>
      <c r="B31" s="1"/>
      <c r="C31" s="1"/>
      <c r="D31" s="1"/>
      <c r="E31" s="1" t="s">
        <v>13</v>
      </c>
      <c r="F31" s="100"/>
      <c r="G31" s="11">
        <v>3885</v>
      </c>
      <c r="H31" s="11">
        <v>4360</v>
      </c>
      <c r="I31" s="11">
        <f t="shared" si="5"/>
        <v>-475</v>
      </c>
      <c r="J31" s="90"/>
      <c r="K31" s="19">
        <v>50818.94</v>
      </c>
      <c r="L31" s="19">
        <v>52320</v>
      </c>
      <c r="M31" s="19">
        <f t="shared" si="4"/>
        <v>-1501.06</v>
      </c>
      <c r="N31" s="90"/>
      <c r="O31" s="44">
        <v>56680</v>
      </c>
    </row>
    <row r="32" spans="1:19" x14ac:dyDescent="0.25">
      <c r="A32" s="1"/>
      <c r="B32" s="1"/>
      <c r="C32" s="1"/>
      <c r="D32" s="1"/>
      <c r="E32" s="1" t="s">
        <v>14</v>
      </c>
      <c r="F32" s="100"/>
      <c r="G32" s="11">
        <v>0</v>
      </c>
      <c r="H32" s="11">
        <v>307.68</v>
      </c>
      <c r="I32" s="11">
        <f t="shared" si="5"/>
        <v>-307.68</v>
      </c>
      <c r="J32" s="90"/>
      <c r="K32" s="19">
        <v>0</v>
      </c>
      <c r="L32" s="19">
        <v>3692.16</v>
      </c>
      <c r="M32" s="19">
        <f t="shared" si="4"/>
        <v>-3692.16</v>
      </c>
      <c r="N32" s="90"/>
      <c r="O32" s="44">
        <v>4000</v>
      </c>
    </row>
    <row r="33" spans="1:15" x14ac:dyDescent="0.25">
      <c r="A33" s="1"/>
      <c r="B33" s="1"/>
      <c r="C33" s="1"/>
      <c r="D33" s="1"/>
      <c r="E33" s="1" t="s">
        <v>15</v>
      </c>
      <c r="F33" s="100"/>
      <c r="G33" s="11">
        <v>0</v>
      </c>
      <c r="H33" s="11">
        <v>0</v>
      </c>
      <c r="I33" s="11">
        <f t="shared" si="5"/>
        <v>0</v>
      </c>
      <c r="J33" s="90"/>
      <c r="K33" s="19">
        <v>0</v>
      </c>
      <c r="L33" s="19">
        <v>0</v>
      </c>
      <c r="M33" s="19">
        <v>0</v>
      </c>
      <c r="N33" s="90"/>
      <c r="O33" s="44">
        <v>0</v>
      </c>
    </row>
    <row r="34" spans="1:15" x14ac:dyDescent="0.25">
      <c r="A34" s="1"/>
      <c r="B34" s="1"/>
      <c r="C34" s="1"/>
      <c r="D34" s="1"/>
      <c r="E34" s="1" t="s">
        <v>16</v>
      </c>
      <c r="F34" s="100"/>
      <c r="G34" s="11">
        <v>0</v>
      </c>
      <c r="H34" s="11">
        <v>0</v>
      </c>
      <c r="I34" s="11">
        <f t="shared" si="5"/>
        <v>0</v>
      </c>
      <c r="J34" s="90"/>
      <c r="K34" s="19">
        <v>0</v>
      </c>
      <c r="L34" s="19">
        <v>0</v>
      </c>
      <c r="M34" s="19">
        <v>0</v>
      </c>
      <c r="N34" s="90"/>
      <c r="O34" s="44">
        <v>0</v>
      </c>
    </row>
    <row r="35" spans="1:15" x14ac:dyDescent="0.25">
      <c r="A35" s="1"/>
      <c r="B35" s="1"/>
      <c r="C35" s="1"/>
      <c r="D35" s="1"/>
      <c r="E35" s="1" t="s">
        <v>17</v>
      </c>
      <c r="F35" s="100"/>
      <c r="G35" s="11">
        <v>2980.44</v>
      </c>
      <c r="H35" s="11">
        <v>3116.8</v>
      </c>
      <c r="I35" s="11">
        <f t="shared" si="5"/>
        <v>-136.36000000000013</v>
      </c>
      <c r="J35" s="90"/>
      <c r="K35" s="19">
        <v>35139.79</v>
      </c>
      <c r="L35" s="19">
        <v>37401.199999999997</v>
      </c>
      <c r="M35" s="19">
        <f>ROUND((K35-L35),5)</f>
        <v>-2261.41</v>
      </c>
      <c r="N35" s="90"/>
      <c r="O35" s="44">
        <v>40518</v>
      </c>
    </row>
    <row r="36" spans="1:15" x14ac:dyDescent="0.25">
      <c r="A36" s="1"/>
      <c r="B36" s="1"/>
      <c r="C36" s="1"/>
      <c r="D36" s="1"/>
      <c r="E36" s="1" t="s">
        <v>18</v>
      </c>
      <c r="F36" s="100"/>
      <c r="G36" s="11">
        <v>0</v>
      </c>
      <c r="H36" s="11">
        <v>0</v>
      </c>
      <c r="I36" s="11">
        <f t="shared" si="5"/>
        <v>0</v>
      </c>
      <c r="J36" s="90"/>
      <c r="K36" s="19">
        <v>288</v>
      </c>
      <c r="L36" s="19">
        <v>0</v>
      </c>
      <c r="M36" s="19">
        <f>ROUND((K36-L36),5)</f>
        <v>288</v>
      </c>
      <c r="N36" s="90"/>
      <c r="O36" s="44">
        <v>0</v>
      </c>
    </row>
    <row r="37" spans="1:15" x14ac:dyDescent="0.25">
      <c r="A37" s="1"/>
      <c r="B37" s="1"/>
      <c r="C37" s="1"/>
      <c r="D37" s="1"/>
      <c r="E37" s="1" t="s">
        <v>19</v>
      </c>
      <c r="F37" s="100"/>
      <c r="G37" s="11">
        <v>6145.44</v>
      </c>
      <c r="H37" s="11">
        <v>6389</v>
      </c>
      <c r="I37" s="11">
        <f t="shared" si="5"/>
        <v>-243.5600000000004</v>
      </c>
      <c r="J37" s="90"/>
      <c r="K37" s="19">
        <v>75131.64</v>
      </c>
      <c r="L37" s="19">
        <v>76668</v>
      </c>
      <c r="M37" s="19">
        <f>ROUND((K37-L37),5)</f>
        <v>-1536.36</v>
      </c>
      <c r="N37" s="90"/>
      <c r="O37" s="44">
        <v>83057</v>
      </c>
    </row>
    <row r="38" spans="1:15" x14ac:dyDescent="0.25">
      <c r="A38" s="1"/>
      <c r="B38" s="1"/>
      <c r="C38" s="1"/>
      <c r="D38" s="1"/>
      <c r="E38" s="1" t="s">
        <v>20</v>
      </c>
      <c r="F38" s="100"/>
      <c r="G38" s="11">
        <v>0</v>
      </c>
      <c r="H38" s="11">
        <v>0</v>
      </c>
      <c r="I38" s="11">
        <f t="shared" si="5"/>
        <v>0</v>
      </c>
      <c r="J38" s="90"/>
      <c r="K38" s="19">
        <v>0</v>
      </c>
      <c r="L38" s="19">
        <v>0</v>
      </c>
      <c r="M38" s="19">
        <v>0</v>
      </c>
      <c r="N38" s="90"/>
      <c r="O38" s="44">
        <v>0</v>
      </c>
    </row>
    <row r="39" spans="1:15" x14ac:dyDescent="0.25">
      <c r="A39" s="1"/>
      <c r="B39" s="1"/>
      <c r="C39" s="1"/>
      <c r="D39" s="1"/>
      <c r="E39" s="1" t="s">
        <v>21</v>
      </c>
      <c r="F39" s="100"/>
      <c r="G39" s="11">
        <v>0</v>
      </c>
      <c r="H39" s="11">
        <v>0</v>
      </c>
      <c r="I39" s="11">
        <f t="shared" si="5"/>
        <v>0</v>
      </c>
      <c r="J39" s="90"/>
      <c r="K39" s="19">
        <v>0</v>
      </c>
      <c r="L39" s="19">
        <v>0</v>
      </c>
      <c r="M39" s="19">
        <v>0</v>
      </c>
      <c r="N39" s="90"/>
      <c r="O39" s="44">
        <v>0</v>
      </c>
    </row>
    <row r="40" spans="1:15" ht="15.75" thickBot="1" x14ac:dyDescent="0.3">
      <c r="A40" s="1"/>
      <c r="B40" s="1"/>
      <c r="C40" s="1"/>
      <c r="D40" s="1"/>
      <c r="E40" s="1" t="s">
        <v>22</v>
      </c>
      <c r="F40" s="100"/>
      <c r="G40" s="13">
        <v>0</v>
      </c>
      <c r="H40" s="13">
        <v>0</v>
      </c>
      <c r="I40" s="11">
        <f t="shared" si="5"/>
        <v>0</v>
      </c>
      <c r="J40" s="92"/>
      <c r="K40" s="21">
        <v>0</v>
      </c>
      <c r="L40" s="21">
        <v>0</v>
      </c>
      <c r="M40" s="21">
        <v>0</v>
      </c>
      <c r="N40" s="92"/>
      <c r="O40" s="45">
        <v>0</v>
      </c>
    </row>
    <row r="41" spans="1:15" x14ac:dyDescent="0.25">
      <c r="A41" s="1"/>
      <c r="B41" s="1"/>
      <c r="C41" s="1"/>
      <c r="D41" s="1" t="s">
        <v>23</v>
      </c>
      <c r="E41" s="1"/>
      <c r="F41" s="100"/>
      <c r="G41" s="51">
        <f>ROUND(SUM(G26:G40),5)</f>
        <v>19666.2</v>
      </c>
      <c r="H41" s="51">
        <f>ROUND(SUM(H26:H40),5)</f>
        <v>19005.48</v>
      </c>
      <c r="I41" s="52">
        <f>ROUND(SUM(I26:I40),5)</f>
        <v>660.72</v>
      </c>
      <c r="J41" s="89"/>
      <c r="K41" s="53">
        <f>ROUND(SUM(K26:K40),5)</f>
        <v>219284.36</v>
      </c>
      <c r="L41" s="53">
        <f>ROUND(SUM(L26:L40),5)</f>
        <v>228065.36</v>
      </c>
      <c r="M41" s="53">
        <f>ROUND(SUM(M26:M40),5)</f>
        <v>-8781</v>
      </c>
      <c r="N41" s="88"/>
      <c r="O41" s="54">
        <f>ROUND(SUM(O26:O40),5)</f>
        <v>247071</v>
      </c>
    </row>
    <row r="42" spans="1:15" x14ac:dyDescent="0.25">
      <c r="A42" s="1"/>
      <c r="B42" s="1"/>
      <c r="C42" s="1"/>
      <c r="D42" s="1" t="s">
        <v>24</v>
      </c>
      <c r="E42" s="1"/>
      <c r="F42" s="100"/>
      <c r="G42" s="11">
        <v>12</v>
      </c>
      <c r="H42" s="11">
        <v>0</v>
      </c>
      <c r="I42" s="11">
        <f>+G42-H42</f>
        <v>12</v>
      </c>
      <c r="J42" s="90"/>
      <c r="K42" s="19">
        <v>124</v>
      </c>
      <c r="L42" s="19">
        <v>0</v>
      </c>
      <c r="M42" s="19">
        <f t="shared" ref="M42:M48" si="6">ROUND((K42-L42),5)</f>
        <v>124</v>
      </c>
      <c r="N42" s="90"/>
      <c r="O42" s="44">
        <v>0</v>
      </c>
    </row>
    <row r="43" spans="1:15" x14ac:dyDescent="0.25">
      <c r="A43" s="1"/>
      <c r="B43" s="1"/>
      <c r="C43" s="1"/>
      <c r="D43" s="1" t="s">
        <v>25</v>
      </c>
      <c r="E43" s="1"/>
      <c r="F43" s="100"/>
      <c r="G43" s="11">
        <v>1787.05</v>
      </c>
      <c r="H43" s="11">
        <v>1660.07</v>
      </c>
      <c r="I43" s="11">
        <f>+G43-H43</f>
        <v>126.98000000000002</v>
      </c>
      <c r="J43" s="90"/>
      <c r="K43" s="19">
        <v>21883.17</v>
      </c>
      <c r="L43" s="19">
        <v>19920.849999999999</v>
      </c>
      <c r="M43" s="19">
        <f t="shared" si="6"/>
        <v>1962.32</v>
      </c>
      <c r="N43" s="90"/>
      <c r="O43" s="44">
        <v>21581</v>
      </c>
    </row>
    <row r="44" spans="1:15" x14ac:dyDescent="0.25">
      <c r="A44" s="1"/>
      <c r="B44" s="1"/>
      <c r="C44" s="1"/>
      <c r="D44" s="1" t="s">
        <v>26</v>
      </c>
      <c r="E44" s="1"/>
      <c r="F44" s="100"/>
      <c r="G44" s="11">
        <v>0</v>
      </c>
      <c r="H44" s="11">
        <v>0</v>
      </c>
      <c r="I44" s="11">
        <f>+G44-H44</f>
        <v>0</v>
      </c>
      <c r="J44" s="90"/>
      <c r="K44" s="19">
        <v>4335.96</v>
      </c>
      <c r="L44" s="19">
        <v>8000</v>
      </c>
      <c r="M44" s="19">
        <f t="shared" si="6"/>
        <v>-3664.04</v>
      </c>
      <c r="N44" s="90"/>
      <c r="O44" s="44">
        <v>8000</v>
      </c>
    </row>
    <row r="45" spans="1:15" x14ac:dyDescent="0.25">
      <c r="A45" s="1"/>
      <c r="B45" s="1"/>
      <c r="C45" s="1"/>
      <c r="D45" s="1" t="s">
        <v>27</v>
      </c>
      <c r="E45" s="1"/>
      <c r="F45" s="100"/>
      <c r="G45" s="11">
        <v>3491.56</v>
      </c>
      <c r="H45" s="11">
        <v>3335.06</v>
      </c>
      <c r="I45" s="11">
        <f>+G45-H45</f>
        <v>156.5</v>
      </c>
      <c r="J45" s="90"/>
      <c r="K45" s="19">
        <v>38777.339999999997</v>
      </c>
      <c r="L45" s="19">
        <v>40020.720000000001</v>
      </c>
      <c r="M45" s="19">
        <f t="shared" si="6"/>
        <v>-1243.3800000000001</v>
      </c>
      <c r="N45" s="90"/>
      <c r="O45" s="44">
        <v>43356</v>
      </c>
    </row>
    <row r="46" spans="1:15" x14ac:dyDescent="0.25">
      <c r="A46" s="1"/>
      <c r="B46" s="1"/>
      <c r="C46" s="1"/>
      <c r="D46" s="1" t="s">
        <v>28</v>
      </c>
      <c r="E46" s="1"/>
      <c r="F46" s="100"/>
      <c r="G46" s="11">
        <v>2735.05</v>
      </c>
      <c r="H46" s="11">
        <v>384.6</v>
      </c>
      <c r="I46" s="11">
        <f>+G46-H46</f>
        <v>2350.4500000000003</v>
      </c>
      <c r="J46" s="90"/>
      <c r="K46" s="19">
        <v>13773.16</v>
      </c>
      <c r="L46" s="19">
        <v>4615.2</v>
      </c>
      <c r="M46" s="19">
        <f t="shared" si="6"/>
        <v>9157.9599999999991</v>
      </c>
      <c r="N46" s="90"/>
      <c r="O46" s="44">
        <v>5000</v>
      </c>
    </row>
    <row r="47" spans="1:15" ht="15.75" thickBot="1" x14ac:dyDescent="0.3">
      <c r="A47" s="1"/>
      <c r="B47" s="1"/>
      <c r="C47" s="1"/>
      <c r="D47" s="1" t="s">
        <v>29</v>
      </c>
      <c r="E47" s="1"/>
      <c r="F47" s="100"/>
      <c r="G47" s="13">
        <v>-260.92</v>
      </c>
      <c r="H47" s="13">
        <v>0</v>
      </c>
      <c r="I47" s="13">
        <v>0</v>
      </c>
      <c r="J47" s="92"/>
      <c r="K47" s="21">
        <v>1443.75</v>
      </c>
      <c r="L47" s="21">
        <v>1724.66</v>
      </c>
      <c r="M47" s="19">
        <f t="shared" si="6"/>
        <v>-280.91000000000003</v>
      </c>
      <c r="N47" s="92"/>
      <c r="O47" s="45">
        <v>3000</v>
      </c>
    </row>
    <row r="48" spans="1:15" x14ac:dyDescent="0.25">
      <c r="A48" s="1"/>
      <c r="B48" s="1"/>
      <c r="C48" s="36" t="s">
        <v>30</v>
      </c>
      <c r="D48" s="36"/>
      <c r="E48" s="36"/>
      <c r="F48" s="103"/>
      <c r="G48" s="37">
        <f>ROUND(G25+SUM(G41:G47),5)</f>
        <v>27430.94</v>
      </c>
      <c r="H48" s="37">
        <f>ROUND(H25+SUM(H41:H47),5)</f>
        <v>24385.21</v>
      </c>
      <c r="I48" s="37">
        <f>ROUND((G48-H48),5)</f>
        <v>3045.73</v>
      </c>
      <c r="J48" s="90"/>
      <c r="K48" s="37">
        <f>ROUND(K25+SUM(K41:K47),5)</f>
        <v>299621.74</v>
      </c>
      <c r="L48" s="37">
        <f>ROUND(L25+SUM(L41:L47),5)</f>
        <v>302346.78999999998</v>
      </c>
      <c r="M48" s="37">
        <f t="shared" si="6"/>
        <v>-2725.05</v>
      </c>
      <c r="N48" s="90"/>
      <c r="O48" s="46">
        <f>ROUND(O26+SUM(O41:O47),5)</f>
        <v>328008</v>
      </c>
    </row>
    <row r="49" spans="1:15" hidden="1" x14ac:dyDescent="0.25">
      <c r="A49" s="1"/>
      <c r="B49" s="1"/>
      <c r="C49" s="1" t="s">
        <v>31</v>
      </c>
      <c r="D49" s="1"/>
      <c r="E49" s="1"/>
      <c r="F49" s="100"/>
      <c r="G49" s="11"/>
      <c r="H49" s="11"/>
      <c r="I49" s="11"/>
      <c r="J49" s="90"/>
      <c r="K49" s="19"/>
      <c r="L49" s="19"/>
      <c r="M49" s="19"/>
      <c r="N49" s="90"/>
      <c r="O49" s="44"/>
    </row>
    <row r="50" spans="1:15" hidden="1" x14ac:dyDescent="0.25">
      <c r="A50" s="1"/>
      <c r="B50" s="1"/>
      <c r="C50" s="1"/>
      <c r="D50" s="1" t="s">
        <v>32</v>
      </c>
      <c r="E50" s="1"/>
      <c r="F50" s="100"/>
      <c r="G50" s="11">
        <v>0</v>
      </c>
      <c r="H50" s="11">
        <v>0</v>
      </c>
      <c r="I50" s="11">
        <f>ROUND((G50-H50),5)</f>
        <v>0</v>
      </c>
      <c r="J50" s="90"/>
      <c r="K50" s="19">
        <v>0</v>
      </c>
      <c r="L50" s="19">
        <v>0</v>
      </c>
      <c r="M50" s="19">
        <f>ROUND((K50-L50),5)</f>
        <v>0</v>
      </c>
      <c r="N50" s="90"/>
      <c r="O50" s="44">
        <v>0</v>
      </c>
    </row>
    <row r="51" spans="1:15" ht="15.75" hidden="1" thickBot="1" x14ac:dyDescent="0.3">
      <c r="A51" s="1"/>
      <c r="B51" s="1"/>
      <c r="C51" s="1"/>
      <c r="D51" s="1" t="s">
        <v>33</v>
      </c>
      <c r="E51" s="1"/>
      <c r="F51" s="100"/>
      <c r="G51" s="13">
        <v>0</v>
      </c>
      <c r="H51" s="13">
        <v>0</v>
      </c>
      <c r="I51" s="13">
        <f>ROUND((G51-H51),5)</f>
        <v>0</v>
      </c>
      <c r="J51" s="92"/>
      <c r="K51" s="21">
        <v>0</v>
      </c>
      <c r="L51" s="21">
        <v>0</v>
      </c>
      <c r="M51" s="21">
        <f>ROUND((K51-L51),5)</f>
        <v>0</v>
      </c>
      <c r="N51" s="92"/>
      <c r="O51" s="45">
        <v>0</v>
      </c>
    </row>
    <row r="52" spans="1:15" hidden="1" x14ac:dyDescent="0.25">
      <c r="A52" s="1"/>
      <c r="B52" s="1"/>
      <c r="C52" s="1" t="s">
        <v>34</v>
      </c>
      <c r="D52" s="1"/>
      <c r="E52" s="1"/>
      <c r="F52" s="100"/>
      <c r="G52" s="11">
        <f>ROUND(SUM(G49:G51),5)</f>
        <v>0</v>
      </c>
      <c r="H52" s="11">
        <f>ROUND(SUM(H49:H51),5)</f>
        <v>0</v>
      </c>
      <c r="I52" s="11">
        <f>ROUND((G52-H52),5)</f>
        <v>0</v>
      </c>
      <c r="J52" s="90"/>
      <c r="K52" s="19">
        <f>ROUND(SUM(K49:K51),5)</f>
        <v>0</v>
      </c>
      <c r="L52" s="19">
        <f>ROUND(SUM(L49:L51),5)</f>
        <v>0</v>
      </c>
      <c r="M52" s="19">
        <f>ROUND((K52-L52),5)</f>
        <v>0</v>
      </c>
      <c r="N52" s="90"/>
      <c r="O52" s="44">
        <f>ROUND(SUM(O49:O51),5)</f>
        <v>0</v>
      </c>
    </row>
    <row r="53" spans="1:15" x14ac:dyDescent="0.25">
      <c r="A53" s="1"/>
      <c r="B53" s="1"/>
      <c r="C53" s="1" t="s">
        <v>35</v>
      </c>
      <c r="D53" s="1"/>
      <c r="E53" s="1"/>
      <c r="F53" s="100"/>
      <c r="G53" s="11"/>
      <c r="H53" s="11"/>
      <c r="I53" s="11"/>
      <c r="J53" s="90"/>
      <c r="K53" s="19"/>
      <c r="L53" s="19"/>
      <c r="M53" s="19"/>
      <c r="N53" s="90"/>
      <c r="O53" s="44"/>
    </row>
    <row r="54" spans="1:15" x14ac:dyDescent="0.25">
      <c r="A54" s="1"/>
      <c r="B54" s="1"/>
      <c r="C54" s="1"/>
      <c r="D54" s="1" t="s">
        <v>36</v>
      </c>
      <c r="E54" s="1"/>
      <c r="F54" s="100"/>
      <c r="G54" s="11">
        <v>55</v>
      </c>
      <c r="H54" s="11">
        <v>55</v>
      </c>
      <c r="I54" s="11">
        <f>+G54-H54</f>
        <v>0</v>
      </c>
      <c r="J54" s="90"/>
      <c r="K54" s="19">
        <v>691</v>
      </c>
      <c r="L54" s="19">
        <v>691</v>
      </c>
      <c r="M54" s="19">
        <f>ROUND((K54-L54),5)</f>
        <v>0</v>
      </c>
      <c r="N54" s="90"/>
      <c r="O54" s="44">
        <v>1500</v>
      </c>
    </row>
    <row r="55" spans="1:15" x14ac:dyDescent="0.25">
      <c r="A55" s="1"/>
      <c r="B55" s="1"/>
      <c r="C55" s="1"/>
      <c r="D55" s="1" t="s">
        <v>37</v>
      </c>
      <c r="E55" s="1"/>
      <c r="F55" s="100"/>
      <c r="G55" s="11">
        <v>0</v>
      </c>
      <c r="H55" s="11">
        <v>0</v>
      </c>
      <c r="I55" s="11">
        <f>+G55-H55</f>
        <v>0</v>
      </c>
      <c r="J55" s="90"/>
      <c r="K55" s="19">
        <v>5696</v>
      </c>
      <c r="L55" s="19">
        <v>5500</v>
      </c>
      <c r="M55" s="19">
        <f>ROUND((K55-L55),5)</f>
        <v>196</v>
      </c>
      <c r="N55" s="90"/>
      <c r="O55" s="44">
        <v>5500</v>
      </c>
    </row>
    <row r="56" spans="1:15" x14ac:dyDescent="0.25">
      <c r="A56" s="1"/>
      <c r="B56" s="1"/>
      <c r="C56" s="1"/>
      <c r="D56" s="1" t="s">
        <v>38</v>
      </c>
      <c r="E56" s="1"/>
      <c r="F56" s="100"/>
      <c r="G56" s="11">
        <v>0</v>
      </c>
      <c r="H56" s="11">
        <v>0</v>
      </c>
      <c r="I56" s="11">
        <f>+G56-H56</f>
        <v>0</v>
      </c>
      <c r="J56" s="90"/>
      <c r="K56" s="19">
        <v>15718.26</v>
      </c>
      <c r="L56" s="19">
        <v>13000</v>
      </c>
      <c r="M56" s="19">
        <f>ROUND((K56-L56),5)</f>
        <v>2718.26</v>
      </c>
      <c r="N56" s="90"/>
      <c r="O56" s="44">
        <v>13000</v>
      </c>
    </row>
    <row r="57" spans="1:15" x14ac:dyDescent="0.25">
      <c r="A57" s="1"/>
      <c r="B57" s="1"/>
      <c r="C57" s="1"/>
      <c r="D57" s="1" t="s">
        <v>39</v>
      </c>
      <c r="E57" s="1"/>
      <c r="F57" s="100"/>
      <c r="G57" s="11"/>
      <c r="H57" s="11"/>
      <c r="I57" s="11"/>
      <c r="J57" s="90"/>
      <c r="K57" s="19"/>
      <c r="L57" s="19"/>
      <c r="M57" s="19"/>
      <c r="N57" s="90"/>
      <c r="O57" s="44"/>
    </row>
    <row r="58" spans="1:15" x14ac:dyDescent="0.25">
      <c r="A58" s="1"/>
      <c r="B58" s="1"/>
      <c r="C58" s="1"/>
      <c r="D58" s="1"/>
      <c r="E58" s="1" t="s">
        <v>40</v>
      </c>
      <c r="F58" s="100"/>
      <c r="G58" s="11">
        <v>0</v>
      </c>
      <c r="H58" s="11">
        <v>0</v>
      </c>
      <c r="I58" s="11">
        <f>+G58-H58</f>
        <v>0</v>
      </c>
      <c r="J58" s="90"/>
      <c r="K58" s="19">
        <v>0</v>
      </c>
      <c r="L58" s="19">
        <v>0</v>
      </c>
      <c r="M58" s="19">
        <f t="shared" ref="M58:M64" si="7">ROUND((K58-L58),5)</f>
        <v>0</v>
      </c>
      <c r="N58" s="90"/>
      <c r="O58" s="44">
        <v>0</v>
      </c>
    </row>
    <row r="59" spans="1:15" x14ac:dyDescent="0.25">
      <c r="A59" s="1"/>
      <c r="B59" s="1"/>
      <c r="C59" s="1"/>
      <c r="D59" s="1"/>
      <c r="E59" s="1" t="s">
        <v>41</v>
      </c>
      <c r="F59" s="100"/>
      <c r="G59" s="11">
        <v>1010</v>
      </c>
      <c r="H59" s="11">
        <v>865</v>
      </c>
      <c r="I59" s="11">
        <f>+G59-H59</f>
        <v>145</v>
      </c>
      <c r="J59" s="90"/>
      <c r="K59" s="19">
        <v>10670</v>
      </c>
      <c r="L59" s="19">
        <v>9515</v>
      </c>
      <c r="M59" s="19">
        <f t="shared" si="7"/>
        <v>1155</v>
      </c>
      <c r="N59" s="90"/>
      <c r="O59" s="44">
        <v>10380</v>
      </c>
    </row>
    <row r="60" spans="1:15" ht="15.75" thickBot="1" x14ac:dyDescent="0.3">
      <c r="A60" s="1"/>
      <c r="B60" s="1"/>
      <c r="C60" s="1"/>
      <c r="D60" s="1"/>
      <c r="E60" s="1" t="s">
        <v>42</v>
      </c>
      <c r="F60" s="100"/>
      <c r="G60" s="13">
        <v>0</v>
      </c>
      <c r="H60" s="13">
        <v>0</v>
      </c>
      <c r="I60" s="11">
        <f>+G60-H60</f>
        <v>0</v>
      </c>
      <c r="J60" s="92"/>
      <c r="K60" s="21">
        <v>0</v>
      </c>
      <c r="L60" s="21">
        <v>1422.36</v>
      </c>
      <c r="M60" s="19">
        <f t="shared" si="7"/>
        <v>-1422.36</v>
      </c>
      <c r="N60" s="92"/>
      <c r="O60" s="45">
        <v>3000</v>
      </c>
    </row>
    <row r="61" spans="1:15" x14ac:dyDescent="0.25">
      <c r="A61" s="1"/>
      <c r="B61" s="1"/>
      <c r="C61" s="1"/>
      <c r="D61" s="1" t="s">
        <v>43</v>
      </c>
      <c r="E61" s="1"/>
      <c r="F61" s="100"/>
      <c r="G61" s="51">
        <f>ROUND(SUM(G57:G60),5)</f>
        <v>1010</v>
      </c>
      <c r="H61" s="51">
        <f>ROUND(SUM(H57:H60),5)</f>
        <v>865</v>
      </c>
      <c r="I61" s="52">
        <f>ROUND((G61-H61),5)</f>
        <v>145</v>
      </c>
      <c r="J61" s="89"/>
      <c r="K61" s="53">
        <f>ROUND(SUM(K57:K60),5)</f>
        <v>10670</v>
      </c>
      <c r="L61" s="53">
        <f>ROUND(SUM(L57:L60),5)</f>
        <v>10937.36</v>
      </c>
      <c r="M61" s="53">
        <f t="shared" si="7"/>
        <v>-267.36</v>
      </c>
      <c r="N61" s="88"/>
      <c r="O61" s="54">
        <f>ROUND(SUM(O57:O60),5)</f>
        <v>13380</v>
      </c>
    </row>
    <row r="62" spans="1:15" x14ac:dyDescent="0.25">
      <c r="A62" s="1"/>
      <c r="B62" s="1"/>
      <c r="C62" s="1"/>
      <c r="D62" s="1" t="s">
        <v>44</v>
      </c>
      <c r="E62" s="1"/>
      <c r="F62" s="100"/>
      <c r="G62" s="11">
        <v>282.83</v>
      </c>
      <c r="H62" s="11">
        <v>108.33</v>
      </c>
      <c r="I62" s="11">
        <f t="shared" ref="I62:I67" si="8">+G62-H62</f>
        <v>174.5</v>
      </c>
      <c r="J62" s="90"/>
      <c r="K62" s="19">
        <v>1429.38</v>
      </c>
      <c r="L62" s="19">
        <v>1191.6300000000001</v>
      </c>
      <c r="M62" s="19">
        <f t="shared" si="7"/>
        <v>237.75</v>
      </c>
      <c r="N62" s="90"/>
      <c r="O62" s="44">
        <v>1300</v>
      </c>
    </row>
    <row r="63" spans="1:15" x14ac:dyDescent="0.25">
      <c r="A63" s="1"/>
      <c r="B63" s="1"/>
      <c r="C63" s="1"/>
      <c r="D63" s="1" t="s">
        <v>45</v>
      </c>
      <c r="E63" s="1"/>
      <c r="F63" s="100"/>
      <c r="G63" s="11">
        <v>599.53</v>
      </c>
      <c r="H63" s="11">
        <v>291.66000000000003</v>
      </c>
      <c r="I63" s="11">
        <f t="shared" si="8"/>
        <v>307.86999999999995</v>
      </c>
      <c r="J63" s="90"/>
      <c r="K63" s="19">
        <v>4040.45</v>
      </c>
      <c r="L63" s="19">
        <v>3208.26</v>
      </c>
      <c r="M63" s="19">
        <f t="shared" si="7"/>
        <v>832.19</v>
      </c>
      <c r="N63" s="90"/>
      <c r="O63" s="44">
        <v>3500</v>
      </c>
    </row>
    <row r="64" spans="1:15" x14ac:dyDescent="0.25">
      <c r="A64" s="1"/>
      <c r="B64" s="1"/>
      <c r="C64" s="1"/>
      <c r="D64" s="1" t="s">
        <v>46</v>
      </c>
      <c r="E64" s="1"/>
      <c r="F64" s="100"/>
      <c r="G64" s="11">
        <v>49.55</v>
      </c>
      <c r="H64" s="11">
        <v>458.25</v>
      </c>
      <c r="I64" s="11">
        <f t="shared" si="8"/>
        <v>-408.7</v>
      </c>
      <c r="J64" s="90"/>
      <c r="K64" s="19">
        <v>2459.89</v>
      </c>
      <c r="L64" s="19">
        <v>5040.75</v>
      </c>
      <c r="M64" s="19">
        <f t="shared" si="7"/>
        <v>-2580.86</v>
      </c>
      <c r="N64" s="90"/>
      <c r="O64" s="44">
        <v>5500</v>
      </c>
    </row>
    <row r="65" spans="1:15" x14ac:dyDescent="0.25">
      <c r="A65" s="1"/>
      <c r="B65" s="1"/>
      <c r="C65" s="1"/>
      <c r="D65" s="1" t="s">
        <v>47</v>
      </c>
      <c r="E65" s="1"/>
      <c r="F65" s="100"/>
      <c r="G65" s="11">
        <v>0</v>
      </c>
      <c r="H65" s="11">
        <v>0</v>
      </c>
      <c r="I65" s="11">
        <f t="shared" si="8"/>
        <v>0</v>
      </c>
      <c r="J65" s="90"/>
      <c r="K65" s="19">
        <v>0</v>
      </c>
      <c r="L65" s="19">
        <v>0</v>
      </c>
      <c r="M65" s="19">
        <v>0</v>
      </c>
      <c r="N65" s="90"/>
      <c r="O65" s="44">
        <v>0</v>
      </c>
    </row>
    <row r="66" spans="1:15" x14ac:dyDescent="0.25">
      <c r="A66" s="1"/>
      <c r="B66" s="1"/>
      <c r="C66" s="1"/>
      <c r="D66" s="1" t="s">
        <v>48</v>
      </c>
      <c r="E66" s="1"/>
      <c r="F66" s="100"/>
      <c r="G66" s="11">
        <v>0</v>
      </c>
      <c r="H66" s="11">
        <v>0</v>
      </c>
      <c r="I66" s="11">
        <f t="shared" si="8"/>
        <v>0</v>
      </c>
      <c r="J66" s="90"/>
      <c r="K66" s="19">
        <v>0</v>
      </c>
      <c r="L66" s="19">
        <v>0</v>
      </c>
      <c r="M66" s="19">
        <v>0</v>
      </c>
      <c r="N66" s="90"/>
      <c r="O66" s="44">
        <v>250</v>
      </c>
    </row>
    <row r="67" spans="1:15" x14ac:dyDescent="0.25">
      <c r="A67" s="1"/>
      <c r="B67" s="1"/>
      <c r="C67" s="1"/>
      <c r="D67" s="1" t="s">
        <v>49</v>
      </c>
      <c r="E67" s="1"/>
      <c r="F67" s="100"/>
      <c r="G67" s="11">
        <v>108</v>
      </c>
      <c r="H67" s="11">
        <v>108</v>
      </c>
      <c r="I67" s="11">
        <f t="shared" si="8"/>
        <v>0</v>
      </c>
      <c r="J67" s="90"/>
      <c r="K67" s="19">
        <v>2772.88</v>
      </c>
      <c r="L67" s="19">
        <v>2645.25</v>
      </c>
      <c r="M67" s="19">
        <f>ROUND((K67-L67),5)</f>
        <v>127.63</v>
      </c>
      <c r="N67" s="90"/>
      <c r="O67" s="44">
        <v>3000</v>
      </c>
    </row>
    <row r="68" spans="1:15" x14ac:dyDescent="0.25">
      <c r="A68" s="1"/>
      <c r="B68" s="1"/>
      <c r="C68" s="1"/>
      <c r="D68" s="1" t="s">
        <v>50</v>
      </c>
      <c r="E68" s="1"/>
      <c r="F68" s="100"/>
      <c r="G68" s="11">
        <v>84.52</v>
      </c>
      <c r="H68" s="11">
        <v>0</v>
      </c>
      <c r="I68" s="11">
        <v>0</v>
      </c>
      <c r="J68" s="90"/>
      <c r="K68" s="19">
        <v>199.52</v>
      </c>
      <c r="L68" s="19">
        <v>0</v>
      </c>
      <c r="M68" s="19">
        <f>ROUND((K68-L68),5)</f>
        <v>199.52</v>
      </c>
      <c r="N68" s="90"/>
      <c r="O68" s="44">
        <v>0</v>
      </c>
    </row>
    <row r="69" spans="1:15" x14ac:dyDescent="0.25">
      <c r="A69" s="1"/>
      <c r="B69" s="1"/>
      <c r="C69" s="1"/>
      <c r="D69" s="1" t="s">
        <v>51</v>
      </c>
      <c r="E69" s="1"/>
      <c r="F69" s="100"/>
      <c r="G69" s="11">
        <v>0</v>
      </c>
      <c r="H69" s="11">
        <v>0</v>
      </c>
      <c r="I69" s="11">
        <v>0</v>
      </c>
      <c r="J69" s="90"/>
      <c r="K69" s="19">
        <v>0</v>
      </c>
      <c r="L69" s="19">
        <v>0</v>
      </c>
      <c r="M69" s="19">
        <f>ROUND((K69-L69),5)</f>
        <v>0</v>
      </c>
      <c r="N69" s="90"/>
      <c r="O69" s="44">
        <v>500</v>
      </c>
    </row>
    <row r="70" spans="1:15" x14ac:dyDescent="0.25">
      <c r="A70" s="1"/>
      <c r="B70" s="1"/>
      <c r="C70" s="1"/>
      <c r="D70" s="1" t="s">
        <v>52</v>
      </c>
      <c r="E70" s="1"/>
      <c r="F70" s="100"/>
      <c r="G70" s="11">
        <v>1850.59</v>
      </c>
      <c r="H70" s="11">
        <v>620.46</v>
      </c>
      <c r="I70" s="11">
        <f t="shared" ref="I70" si="9">+G70-H70</f>
        <v>1230.1299999999999</v>
      </c>
      <c r="J70" s="90"/>
      <c r="K70" s="19">
        <v>5573.08</v>
      </c>
      <c r="L70" s="19">
        <v>4000</v>
      </c>
      <c r="M70" s="19">
        <f>ROUND((K70-L70),5)</f>
        <v>1573.08</v>
      </c>
      <c r="N70" s="90"/>
      <c r="O70" s="44">
        <v>4000</v>
      </c>
    </row>
    <row r="71" spans="1:15" x14ac:dyDescent="0.25">
      <c r="A71" s="1"/>
      <c r="B71" s="1"/>
      <c r="C71" s="1"/>
      <c r="D71" s="1" t="s">
        <v>53</v>
      </c>
      <c r="E71" s="1"/>
      <c r="F71" s="100"/>
      <c r="G71" s="11"/>
      <c r="H71" s="11"/>
      <c r="I71" s="11"/>
      <c r="J71" s="90"/>
      <c r="K71" s="19"/>
      <c r="L71" s="19"/>
      <c r="M71" s="19"/>
      <c r="N71" s="90"/>
      <c r="O71" s="44"/>
    </row>
    <row r="72" spans="1:15" x14ac:dyDescent="0.25">
      <c r="A72" s="1"/>
      <c r="B72" s="1"/>
      <c r="C72" s="1"/>
      <c r="D72" s="1"/>
      <c r="E72" s="1" t="s">
        <v>54</v>
      </c>
      <c r="F72" s="100"/>
      <c r="G72" s="11">
        <v>0</v>
      </c>
      <c r="H72" s="11">
        <v>0</v>
      </c>
      <c r="I72" s="11">
        <v>0</v>
      </c>
      <c r="J72" s="90"/>
      <c r="K72" s="19">
        <v>0</v>
      </c>
      <c r="L72" s="19">
        <v>0</v>
      </c>
      <c r="M72" s="19">
        <f t="shared" ref="M72:M80" si="10">ROUND((K72-L72),5)</f>
        <v>0</v>
      </c>
      <c r="N72" s="90"/>
      <c r="O72" s="44">
        <v>0</v>
      </c>
    </row>
    <row r="73" spans="1:15" x14ac:dyDescent="0.25">
      <c r="A73" s="1"/>
      <c r="B73" s="1"/>
      <c r="C73" s="1"/>
      <c r="D73" s="1"/>
      <c r="E73" s="1" t="s">
        <v>55</v>
      </c>
      <c r="F73" s="100"/>
      <c r="G73" s="11">
        <v>1697.5</v>
      </c>
      <c r="H73" s="11">
        <v>1697.5</v>
      </c>
      <c r="I73" s="11">
        <f t="shared" ref="I73" si="11">+G73-H73</f>
        <v>0</v>
      </c>
      <c r="J73" s="90"/>
      <c r="K73" s="19">
        <v>3742.99</v>
      </c>
      <c r="L73" s="19">
        <v>4075.6</v>
      </c>
      <c r="M73" s="19">
        <f t="shared" si="10"/>
        <v>-332.61</v>
      </c>
      <c r="N73" s="90"/>
      <c r="O73" s="44">
        <v>5000</v>
      </c>
    </row>
    <row r="74" spans="1:15" x14ac:dyDescent="0.25">
      <c r="A74" s="1"/>
      <c r="B74" s="1"/>
      <c r="C74" s="1"/>
      <c r="D74" s="1"/>
      <c r="E74" s="1" t="s">
        <v>56</v>
      </c>
      <c r="F74" s="100"/>
      <c r="G74" s="11">
        <v>0</v>
      </c>
      <c r="H74" s="11">
        <v>0</v>
      </c>
      <c r="I74" s="11">
        <v>0</v>
      </c>
      <c r="J74" s="90"/>
      <c r="K74" s="19">
        <v>6500</v>
      </c>
      <c r="L74" s="19">
        <v>6400</v>
      </c>
      <c r="M74" s="19">
        <f t="shared" si="10"/>
        <v>100</v>
      </c>
      <c r="N74" s="90"/>
      <c r="O74" s="44">
        <v>6400</v>
      </c>
    </row>
    <row r="75" spans="1:15" x14ac:dyDescent="0.25">
      <c r="A75" s="1"/>
      <c r="B75" s="1"/>
      <c r="C75" s="1"/>
      <c r="D75" s="1"/>
      <c r="E75" s="1" t="s">
        <v>57</v>
      </c>
      <c r="F75" s="100"/>
      <c r="G75" s="11">
        <v>0</v>
      </c>
      <c r="H75" s="11">
        <v>0</v>
      </c>
      <c r="I75" s="11">
        <v>0</v>
      </c>
      <c r="J75" s="90"/>
      <c r="K75" s="19">
        <v>202.5</v>
      </c>
      <c r="L75" s="19">
        <v>202.5</v>
      </c>
      <c r="M75" s="19">
        <f t="shared" si="10"/>
        <v>0</v>
      </c>
      <c r="N75" s="90"/>
      <c r="O75" s="44">
        <v>500</v>
      </c>
    </row>
    <row r="76" spans="1:15" ht="15.75" thickBot="1" x14ac:dyDescent="0.3">
      <c r="A76" s="1"/>
      <c r="B76" s="1"/>
      <c r="C76" s="1"/>
      <c r="D76" s="1"/>
      <c r="E76" s="1" t="s">
        <v>58</v>
      </c>
      <c r="F76" s="100"/>
      <c r="G76" s="13">
        <v>605.54</v>
      </c>
      <c r="H76" s="13">
        <v>0</v>
      </c>
      <c r="I76" s="11">
        <f>+G76-H76</f>
        <v>605.54</v>
      </c>
      <c r="J76" s="92"/>
      <c r="K76" s="21">
        <v>5244.66</v>
      </c>
      <c r="L76" s="21">
        <v>2500</v>
      </c>
      <c r="M76" s="19">
        <f t="shared" si="10"/>
        <v>2744.66</v>
      </c>
      <c r="N76" s="92"/>
      <c r="O76" s="45">
        <v>2500</v>
      </c>
    </row>
    <row r="77" spans="1:15" x14ac:dyDescent="0.25">
      <c r="A77" s="1"/>
      <c r="B77" s="1"/>
      <c r="C77" s="1"/>
      <c r="D77" s="1" t="s">
        <v>59</v>
      </c>
      <c r="E77" s="1"/>
      <c r="F77" s="100"/>
      <c r="G77" s="51">
        <f>ROUND(SUM(G71:G76),5)</f>
        <v>2303.04</v>
      </c>
      <c r="H77" s="51">
        <f>ROUND(SUM(H71:H76),5)</f>
        <v>1697.5</v>
      </c>
      <c r="I77" s="52">
        <f>ROUND((G77-H77),5)</f>
        <v>605.54</v>
      </c>
      <c r="J77" s="89"/>
      <c r="K77" s="53">
        <f>ROUND(SUM(K71:K76),5)</f>
        <v>15690.15</v>
      </c>
      <c r="L77" s="53">
        <f>ROUND(SUM(L71:L76),5)</f>
        <v>13178.1</v>
      </c>
      <c r="M77" s="53">
        <f t="shared" si="10"/>
        <v>2512.0500000000002</v>
      </c>
      <c r="N77" s="88"/>
      <c r="O77" s="54">
        <f>ROUND(SUM(O71:O76),5)</f>
        <v>14400</v>
      </c>
    </row>
    <row r="78" spans="1:15" x14ac:dyDescent="0.25">
      <c r="A78" s="1"/>
      <c r="B78" s="1"/>
      <c r="C78" s="1"/>
      <c r="D78" s="1" t="s">
        <v>60</v>
      </c>
      <c r="E78" s="1"/>
      <c r="F78" s="100"/>
      <c r="G78" s="11">
        <v>0</v>
      </c>
      <c r="H78" s="11">
        <v>0</v>
      </c>
      <c r="I78" s="11">
        <v>0</v>
      </c>
      <c r="J78" s="90"/>
      <c r="K78" s="19">
        <v>0</v>
      </c>
      <c r="L78" s="19">
        <v>0</v>
      </c>
      <c r="M78" s="19">
        <f t="shared" si="10"/>
        <v>0</v>
      </c>
      <c r="N78" s="90"/>
      <c r="O78" s="44">
        <v>0</v>
      </c>
    </row>
    <row r="79" spans="1:15" x14ac:dyDescent="0.25">
      <c r="A79" s="1"/>
      <c r="B79" s="1"/>
      <c r="C79" s="1"/>
      <c r="D79" s="1" t="s">
        <v>61</v>
      </c>
      <c r="E79" s="1"/>
      <c r="F79" s="100"/>
      <c r="G79" s="11">
        <v>0</v>
      </c>
      <c r="H79" s="11">
        <v>0</v>
      </c>
      <c r="I79" s="11">
        <f>+G79-H79</f>
        <v>0</v>
      </c>
      <c r="J79" s="90"/>
      <c r="K79" s="19">
        <v>5517.19</v>
      </c>
      <c r="L79" s="19">
        <v>6582.19</v>
      </c>
      <c r="M79" s="19">
        <f t="shared" si="10"/>
        <v>-1065</v>
      </c>
      <c r="N79" s="90"/>
      <c r="O79" s="44">
        <v>9000</v>
      </c>
    </row>
    <row r="80" spans="1:15" ht="15.75" thickBot="1" x14ac:dyDescent="0.3">
      <c r="A80" s="1"/>
      <c r="B80" s="1"/>
      <c r="C80" s="1"/>
      <c r="D80" s="1" t="s">
        <v>62</v>
      </c>
      <c r="E80" s="1"/>
      <c r="F80" s="100"/>
      <c r="G80" s="13">
        <v>65.72</v>
      </c>
      <c r="H80" s="13">
        <v>65.72</v>
      </c>
      <c r="I80" s="11">
        <f>+G80-H80</f>
        <v>0</v>
      </c>
      <c r="J80" s="92"/>
      <c r="K80" s="21">
        <v>358.37</v>
      </c>
      <c r="L80" s="21">
        <v>358.37</v>
      </c>
      <c r="M80" s="19">
        <f t="shared" si="10"/>
        <v>0</v>
      </c>
      <c r="N80" s="92"/>
      <c r="O80" s="45">
        <v>2000</v>
      </c>
    </row>
    <row r="81" spans="1:20" x14ac:dyDescent="0.25">
      <c r="A81" s="1"/>
      <c r="B81" s="36"/>
      <c r="C81" s="36" t="s">
        <v>63</v>
      </c>
      <c r="D81" s="36"/>
      <c r="E81" s="36"/>
      <c r="F81" s="103"/>
      <c r="G81" s="37">
        <f>ROUND(SUM(G53:G56)+SUM(G61:G70)+SUM(G77:G80),5)</f>
        <v>6408.78</v>
      </c>
      <c r="H81" s="37">
        <f>ROUND(SUM(H53:H56)+SUM(H61:H70)+SUM(H77:H80),5)</f>
        <v>4269.92</v>
      </c>
      <c r="I81" s="37">
        <f>ROUND((G81-H81),5)</f>
        <v>2138.86</v>
      </c>
      <c r="J81" s="90"/>
      <c r="K81" s="37">
        <f>ROUND(SUM(K53:K56)+SUM(K61:K70)+SUM(K77:K80),5)</f>
        <v>70816.17</v>
      </c>
      <c r="L81" s="37">
        <f>ROUND(SUM(L53:L56)+SUM(L61:L70)+SUM(L77:L80),5)</f>
        <v>66332.91</v>
      </c>
      <c r="M81" s="37">
        <f>ROUND(SUM(M53:M56)+SUM(M61:M70)+SUM(M77:M80),5)</f>
        <v>4483.26</v>
      </c>
      <c r="N81" s="90"/>
      <c r="O81" s="46">
        <f>ROUND(SUM(O53:O56)+SUM(O61:O70)+SUM(O77:O80),5)</f>
        <v>76830</v>
      </c>
    </row>
    <row r="82" spans="1:20" hidden="1" x14ac:dyDescent="0.25">
      <c r="A82" s="1"/>
      <c r="B82" s="1"/>
      <c r="C82" s="1" t="s">
        <v>64</v>
      </c>
      <c r="D82" s="1"/>
      <c r="E82" s="1"/>
      <c r="F82" s="100"/>
      <c r="G82" s="11">
        <v>0</v>
      </c>
      <c r="H82" s="11">
        <v>0</v>
      </c>
      <c r="I82" s="11">
        <f>ROUND((G82-H82),5)</f>
        <v>0</v>
      </c>
      <c r="J82" s="90"/>
      <c r="K82" s="19">
        <v>0</v>
      </c>
      <c r="L82" s="19">
        <v>0</v>
      </c>
      <c r="M82" s="19">
        <f>ROUND((K82-L82),5)</f>
        <v>0</v>
      </c>
      <c r="N82" s="90"/>
      <c r="O82" s="44">
        <v>0</v>
      </c>
    </row>
    <row r="83" spans="1:20" x14ac:dyDescent="0.25">
      <c r="A83" s="1"/>
      <c r="B83" s="1"/>
      <c r="C83" s="1" t="s">
        <v>65</v>
      </c>
      <c r="D83" s="1"/>
      <c r="E83" s="1"/>
      <c r="F83" s="100"/>
      <c r="G83" s="11"/>
      <c r="H83" s="11"/>
      <c r="I83" s="11"/>
      <c r="J83" s="90"/>
      <c r="K83" s="19"/>
      <c r="L83" s="19"/>
      <c r="M83" s="19"/>
      <c r="N83" s="90"/>
      <c r="O83" s="44"/>
    </row>
    <row r="84" spans="1:20" x14ac:dyDescent="0.25">
      <c r="A84" s="1"/>
      <c r="B84" s="1"/>
      <c r="C84" s="1"/>
      <c r="D84" s="1" t="s">
        <v>66</v>
      </c>
      <c r="E84" s="1"/>
      <c r="F84" s="100"/>
      <c r="G84" s="11"/>
      <c r="H84" s="11"/>
      <c r="I84" s="11"/>
      <c r="J84" s="90"/>
      <c r="K84" s="19"/>
      <c r="L84" s="19"/>
      <c r="M84" s="19"/>
      <c r="N84" s="90"/>
      <c r="O84" s="44"/>
    </row>
    <row r="85" spans="1:20" x14ac:dyDescent="0.25">
      <c r="A85" s="1"/>
      <c r="B85" s="1"/>
      <c r="C85" s="1"/>
      <c r="D85" s="1"/>
      <c r="E85" s="1" t="s">
        <v>67</v>
      </c>
      <c r="F85" s="100"/>
      <c r="G85" s="11"/>
      <c r="H85" s="11"/>
      <c r="I85" s="11"/>
      <c r="J85" s="90"/>
      <c r="K85" s="19"/>
      <c r="L85" s="19"/>
      <c r="M85" s="19"/>
      <c r="N85" s="90"/>
      <c r="O85" s="44"/>
    </row>
    <row r="86" spans="1:20" x14ac:dyDescent="0.25">
      <c r="A86" s="1"/>
      <c r="B86" s="1"/>
      <c r="C86" s="1"/>
      <c r="D86" s="1"/>
      <c r="E86" s="1"/>
      <c r="F86" s="100" t="s">
        <v>68</v>
      </c>
      <c r="G86" s="11">
        <v>0</v>
      </c>
      <c r="H86" s="11">
        <v>41.66</v>
      </c>
      <c r="I86" s="11">
        <f>+G86-H86</f>
        <v>-41.66</v>
      </c>
      <c r="J86" s="90"/>
      <c r="K86" s="19">
        <v>214.19</v>
      </c>
      <c r="L86" s="19">
        <v>458.26</v>
      </c>
      <c r="M86" s="19">
        <f>ROUND((K86-L86),5)</f>
        <v>-244.07</v>
      </c>
      <c r="N86" s="90"/>
      <c r="O86" s="44">
        <v>500</v>
      </c>
    </row>
    <row r="87" spans="1:20" x14ac:dyDescent="0.25">
      <c r="A87" s="1"/>
      <c r="B87" s="1"/>
      <c r="C87" s="1"/>
      <c r="D87" s="1"/>
      <c r="E87" s="1"/>
      <c r="F87" s="100" t="s">
        <v>69</v>
      </c>
      <c r="G87" s="11">
        <v>3063.01</v>
      </c>
      <c r="H87" s="11">
        <v>958.33</v>
      </c>
      <c r="I87" s="11">
        <f>+G87-H87</f>
        <v>2104.6800000000003</v>
      </c>
      <c r="J87" s="90"/>
      <c r="K87" s="19">
        <v>13052.39</v>
      </c>
      <c r="L87" s="19">
        <v>10541.63</v>
      </c>
      <c r="M87" s="19">
        <f>ROUND((K87-L87),5)</f>
        <v>2510.7600000000002</v>
      </c>
      <c r="N87" s="90"/>
      <c r="O87" s="44">
        <v>11500</v>
      </c>
    </row>
    <row r="88" spans="1:20" x14ac:dyDescent="0.25">
      <c r="A88" s="1"/>
      <c r="B88" s="1"/>
      <c r="C88" s="1"/>
      <c r="D88" s="1"/>
      <c r="E88" s="1"/>
      <c r="F88" s="100" t="s">
        <v>70</v>
      </c>
      <c r="G88" s="11">
        <v>785.4</v>
      </c>
      <c r="H88" s="11">
        <v>375</v>
      </c>
      <c r="I88" s="11">
        <f>+G88-H88</f>
        <v>410.4</v>
      </c>
      <c r="J88" s="90"/>
      <c r="K88" s="19">
        <v>3418.3</v>
      </c>
      <c r="L88" s="19">
        <v>4125</v>
      </c>
      <c r="M88" s="19">
        <f>ROUND((K88-L88),5)</f>
        <v>-706.7</v>
      </c>
      <c r="N88" s="90"/>
      <c r="O88" s="44">
        <v>4500</v>
      </c>
      <c r="T88" s="82"/>
    </row>
    <row r="89" spans="1:20" ht="24" thickBot="1" x14ac:dyDescent="0.3">
      <c r="A89" s="1"/>
      <c r="B89" s="1"/>
      <c r="C89" s="1"/>
      <c r="D89" s="1"/>
      <c r="E89" s="1"/>
      <c r="F89" s="100" t="s">
        <v>71</v>
      </c>
      <c r="G89" s="13">
        <v>0</v>
      </c>
      <c r="H89" s="13">
        <v>41.66</v>
      </c>
      <c r="I89" s="11">
        <f>+G89-H89</f>
        <v>-41.66</v>
      </c>
      <c r="J89" s="92"/>
      <c r="K89" s="21">
        <v>0</v>
      </c>
      <c r="L89" s="21">
        <v>458.26</v>
      </c>
      <c r="M89" s="19">
        <f>ROUND((K89-L89),5)</f>
        <v>-458.26</v>
      </c>
      <c r="N89" s="92"/>
      <c r="O89" s="45">
        <v>500</v>
      </c>
      <c r="T89" s="82"/>
    </row>
    <row r="90" spans="1:20" x14ac:dyDescent="0.25">
      <c r="A90" s="1"/>
      <c r="B90" s="1"/>
      <c r="C90" s="1"/>
      <c r="D90" s="1"/>
      <c r="E90" s="1" t="s">
        <v>72</v>
      </c>
      <c r="F90" s="100"/>
      <c r="G90" s="51">
        <f>ROUND(SUM(G85:G89),5)</f>
        <v>3848.41</v>
      </c>
      <c r="H90" s="51">
        <f>ROUND(SUM(H85:H89),5)</f>
        <v>1416.65</v>
      </c>
      <c r="I90" s="52">
        <f>ROUND((G90-H90),5)</f>
        <v>2431.7600000000002</v>
      </c>
      <c r="J90" s="89"/>
      <c r="K90" s="53">
        <f>ROUND(SUM(K85:K89),5)</f>
        <v>16684.88</v>
      </c>
      <c r="L90" s="53">
        <f>ROUND(SUM(L85:L89),5)</f>
        <v>15583.15</v>
      </c>
      <c r="M90" s="53">
        <f>ROUND((K90-L90),5)</f>
        <v>1101.73</v>
      </c>
      <c r="N90" s="88"/>
      <c r="O90" s="54">
        <f>ROUND(SUM(O85:O89),5)</f>
        <v>17000</v>
      </c>
      <c r="T90" s="82"/>
    </row>
    <row r="91" spans="1:20" ht="15.75" thickBot="1" x14ac:dyDescent="0.3">
      <c r="A91" s="1"/>
      <c r="B91" s="1"/>
      <c r="C91" s="1"/>
      <c r="D91" s="1"/>
      <c r="E91" s="1" t="s">
        <v>73</v>
      </c>
      <c r="F91" s="100"/>
      <c r="G91" s="11"/>
      <c r="H91" s="11"/>
      <c r="I91" s="11"/>
      <c r="J91" s="90"/>
      <c r="K91" s="19"/>
      <c r="L91" s="19"/>
      <c r="M91" s="19"/>
      <c r="N91" s="90"/>
      <c r="O91" s="44"/>
      <c r="T91" s="83"/>
    </row>
    <row r="92" spans="1:20" x14ac:dyDescent="0.25">
      <c r="A92" s="1"/>
      <c r="B92" s="1"/>
      <c r="C92" s="1"/>
      <c r="D92" s="1"/>
      <c r="E92" s="1"/>
      <c r="F92" s="100" t="s">
        <v>74</v>
      </c>
      <c r="G92" s="11">
        <v>0</v>
      </c>
      <c r="H92" s="11">
        <v>333</v>
      </c>
      <c r="I92" s="11">
        <f t="shared" ref="I92:I97" si="12">+G92-H92</f>
        <v>-333</v>
      </c>
      <c r="J92" s="90"/>
      <c r="K92" s="19">
        <v>5555.5</v>
      </c>
      <c r="L92" s="19">
        <v>3663</v>
      </c>
      <c r="M92" s="19">
        <f t="shared" ref="M92:M99" si="13">ROUND((K92-L92),5)</f>
        <v>1892.5</v>
      </c>
      <c r="N92" s="90"/>
      <c r="O92" s="44">
        <v>4000</v>
      </c>
    </row>
    <row r="93" spans="1:20" x14ac:dyDescent="0.25">
      <c r="A93" s="1"/>
      <c r="B93" s="1"/>
      <c r="C93" s="1"/>
      <c r="D93" s="1"/>
      <c r="E93" s="1"/>
      <c r="F93" s="100" t="s">
        <v>75</v>
      </c>
      <c r="G93" s="11">
        <v>8.0299999999999994</v>
      </c>
      <c r="H93" s="11">
        <v>250</v>
      </c>
      <c r="I93" s="11">
        <f t="shared" si="12"/>
        <v>-241.97</v>
      </c>
      <c r="J93" s="90"/>
      <c r="K93" s="19">
        <v>36.549999999999997</v>
      </c>
      <c r="L93" s="19">
        <v>2750</v>
      </c>
      <c r="M93" s="19">
        <f t="shared" si="13"/>
        <v>-2713.45</v>
      </c>
      <c r="N93" s="90"/>
      <c r="O93" s="44">
        <v>3000</v>
      </c>
    </row>
    <row r="94" spans="1:20" x14ac:dyDescent="0.25">
      <c r="A94" s="1"/>
      <c r="B94" s="1"/>
      <c r="C94" s="1"/>
      <c r="D94" s="1"/>
      <c r="E94" s="1"/>
      <c r="F94" s="100" t="s">
        <v>76</v>
      </c>
      <c r="G94" s="11">
        <v>1875.06</v>
      </c>
      <c r="H94" s="11">
        <v>1166.6600000000001</v>
      </c>
      <c r="I94" s="11">
        <f t="shared" si="12"/>
        <v>708.39999999999986</v>
      </c>
      <c r="J94" s="90"/>
      <c r="K94" s="19">
        <v>11143.1</v>
      </c>
      <c r="L94" s="19">
        <v>12833.26</v>
      </c>
      <c r="M94" s="19">
        <f t="shared" si="13"/>
        <v>-1690.16</v>
      </c>
      <c r="N94" s="90"/>
      <c r="O94" s="44">
        <v>14000</v>
      </c>
    </row>
    <row r="95" spans="1:20" x14ac:dyDescent="0.25">
      <c r="A95" s="1"/>
      <c r="B95" s="1"/>
      <c r="C95" s="1"/>
      <c r="D95" s="1"/>
      <c r="E95" s="1"/>
      <c r="F95" s="100" t="s">
        <v>77</v>
      </c>
      <c r="G95" s="11">
        <v>0</v>
      </c>
      <c r="H95" s="11">
        <v>0</v>
      </c>
      <c r="I95" s="11">
        <f t="shared" si="12"/>
        <v>0</v>
      </c>
      <c r="J95" s="90"/>
      <c r="K95" s="19">
        <v>892.71</v>
      </c>
      <c r="L95" s="19">
        <v>892.71</v>
      </c>
      <c r="M95" s="19">
        <f t="shared" si="13"/>
        <v>0</v>
      </c>
      <c r="N95" s="90"/>
      <c r="O95" s="44">
        <v>2000</v>
      </c>
    </row>
    <row r="96" spans="1:20" x14ac:dyDescent="0.25">
      <c r="A96" s="1"/>
      <c r="B96" s="1"/>
      <c r="C96" s="1"/>
      <c r="D96" s="1"/>
      <c r="E96" s="1"/>
      <c r="F96" s="100" t="s">
        <v>257</v>
      </c>
      <c r="G96" s="11">
        <v>0</v>
      </c>
      <c r="H96" s="11">
        <v>0</v>
      </c>
      <c r="I96" s="11">
        <f t="shared" si="12"/>
        <v>0</v>
      </c>
      <c r="J96" s="90"/>
      <c r="K96" s="19">
        <v>0</v>
      </c>
      <c r="L96" s="19">
        <v>0</v>
      </c>
      <c r="M96" s="19">
        <f>ROUND((K96-L96),5)</f>
        <v>0</v>
      </c>
      <c r="N96" s="90"/>
      <c r="O96" s="44">
        <v>2500</v>
      </c>
    </row>
    <row r="97" spans="1:15" ht="24" thickBot="1" x14ac:dyDescent="0.3">
      <c r="A97" s="1"/>
      <c r="B97" s="1"/>
      <c r="C97" s="1"/>
      <c r="D97" s="1"/>
      <c r="E97" s="1"/>
      <c r="F97" s="100" t="s">
        <v>78</v>
      </c>
      <c r="G97" s="14">
        <v>0</v>
      </c>
      <c r="H97" s="14">
        <v>0</v>
      </c>
      <c r="I97" s="11">
        <f t="shared" si="12"/>
        <v>0</v>
      </c>
      <c r="J97" s="93"/>
      <c r="K97" s="22">
        <v>0</v>
      </c>
      <c r="L97" s="22">
        <v>0</v>
      </c>
      <c r="M97" s="19">
        <f t="shared" si="13"/>
        <v>0</v>
      </c>
      <c r="N97" s="93"/>
      <c r="O97" s="47">
        <v>500</v>
      </c>
    </row>
    <row r="98" spans="1:15" ht="15.75" thickBot="1" x14ac:dyDescent="0.3">
      <c r="A98" s="1"/>
      <c r="B98" s="1"/>
      <c r="C98" s="1"/>
      <c r="D98" s="1"/>
      <c r="E98" s="1" t="s">
        <v>79</v>
      </c>
      <c r="F98" s="100"/>
      <c r="G98" s="55">
        <f>ROUND(SUM(G91:G97),5)</f>
        <v>1883.09</v>
      </c>
      <c r="H98" s="55">
        <f>ROUND(SUM(H91:H97),5)</f>
        <v>1749.66</v>
      </c>
      <c r="I98" s="55">
        <f>ROUND((G98-H98),5)</f>
        <v>133.43</v>
      </c>
      <c r="J98" s="94"/>
      <c r="K98" s="57">
        <f>ROUND(SUM(K91:K97),5)</f>
        <v>17627.86</v>
      </c>
      <c r="L98" s="57">
        <f>ROUND(SUM(L91:L97),5)</f>
        <v>20138.97</v>
      </c>
      <c r="M98" s="57">
        <f t="shared" si="13"/>
        <v>-2511.11</v>
      </c>
      <c r="N98" s="94"/>
      <c r="O98" s="59">
        <f>ROUND(SUM(O91:O97),5)</f>
        <v>26000</v>
      </c>
    </row>
    <row r="99" spans="1:15" x14ac:dyDescent="0.25">
      <c r="A99" s="1"/>
      <c r="B99" s="1"/>
      <c r="C99" s="1"/>
      <c r="D99" s="1" t="s">
        <v>80</v>
      </c>
      <c r="E99" s="1"/>
      <c r="F99" s="100"/>
      <c r="G99" s="51">
        <f>ROUND(G84+G90+G98,5)</f>
        <v>5731.5</v>
      </c>
      <c r="H99" s="51">
        <f>ROUND(H84+H90+H98,5)</f>
        <v>3166.31</v>
      </c>
      <c r="I99" s="52">
        <f>ROUND((G99-H99),5)</f>
        <v>2565.19</v>
      </c>
      <c r="J99" s="89"/>
      <c r="K99" s="53">
        <f>ROUND(K84+K90+K98,5)</f>
        <v>34312.74</v>
      </c>
      <c r="L99" s="53">
        <f>ROUND(L84+L90+L98,5)</f>
        <v>35722.120000000003</v>
      </c>
      <c r="M99" s="53">
        <f t="shared" si="13"/>
        <v>-1409.38</v>
      </c>
      <c r="N99" s="88"/>
      <c r="O99" s="54">
        <f>ROUND(O84+O90+O98,5)</f>
        <v>43000</v>
      </c>
    </row>
    <row r="100" spans="1:15" x14ac:dyDescent="0.25">
      <c r="A100" s="1"/>
      <c r="B100" s="1"/>
      <c r="C100" s="1"/>
      <c r="D100" s="1" t="s">
        <v>81</v>
      </c>
      <c r="E100" s="1"/>
      <c r="F100" s="100"/>
      <c r="G100" s="11"/>
      <c r="H100" s="11"/>
      <c r="I100" s="11"/>
      <c r="J100" s="90"/>
      <c r="K100" s="19"/>
      <c r="L100" s="19"/>
      <c r="M100" s="19"/>
      <c r="N100" s="90"/>
      <c r="O100" s="44"/>
    </row>
    <row r="101" spans="1:15" x14ac:dyDescent="0.25">
      <c r="A101" s="1"/>
      <c r="B101" s="1"/>
      <c r="C101" s="1"/>
      <c r="D101" s="1"/>
      <c r="E101" s="1" t="s">
        <v>82</v>
      </c>
      <c r="F101" s="100"/>
      <c r="G101" s="11">
        <v>207.77</v>
      </c>
      <c r="H101" s="11">
        <v>83.33</v>
      </c>
      <c r="I101" s="11">
        <f>+G101-H101</f>
        <v>124.44000000000001</v>
      </c>
      <c r="J101" s="90"/>
      <c r="K101" s="19">
        <v>897.57</v>
      </c>
      <c r="L101" s="19">
        <v>916.63</v>
      </c>
      <c r="M101" s="19">
        <f t="shared" ref="M101:M108" si="14">ROUND((K101-L101),5)</f>
        <v>-19.059999999999999</v>
      </c>
      <c r="N101" s="90"/>
      <c r="O101" s="44">
        <v>1000</v>
      </c>
    </row>
    <row r="102" spans="1:15" x14ac:dyDescent="0.25">
      <c r="A102" s="1"/>
      <c r="B102" s="1"/>
      <c r="C102" s="1"/>
      <c r="D102" s="1"/>
      <c r="E102" s="1" t="s">
        <v>83</v>
      </c>
      <c r="F102" s="100"/>
      <c r="G102" s="11">
        <v>0</v>
      </c>
      <c r="H102" s="11">
        <v>333</v>
      </c>
      <c r="I102" s="11">
        <f>+G102-H102</f>
        <v>-333</v>
      </c>
      <c r="J102" s="90"/>
      <c r="K102" s="19">
        <v>0</v>
      </c>
      <c r="L102" s="19">
        <v>3663</v>
      </c>
      <c r="M102" s="19">
        <f t="shared" si="14"/>
        <v>-3663</v>
      </c>
      <c r="N102" s="90"/>
      <c r="O102" s="44">
        <v>4000</v>
      </c>
    </row>
    <row r="103" spans="1:15" x14ac:dyDescent="0.25">
      <c r="A103" s="1"/>
      <c r="B103" s="1"/>
      <c r="C103" s="1"/>
      <c r="D103" s="1"/>
      <c r="E103" s="1" t="s">
        <v>84</v>
      </c>
      <c r="F103" s="100"/>
      <c r="G103" s="11">
        <v>0</v>
      </c>
      <c r="H103" s="11">
        <v>20.83</v>
      </c>
      <c r="I103" s="11">
        <f>+G103-H103</f>
        <v>-20.83</v>
      </c>
      <c r="J103" s="90"/>
      <c r="K103" s="19">
        <v>0</v>
      </c>
      <c r="L103" s="19">
        <v>229.13</v>
      </c>
      <c r="M103" s="19">
        <f t="shared" si="14"/>
        <v>-229.13</v>
      </c>
      <c r="N103" s="90"/>
      <c r="O103" s="44">
        <v>250</v>
      </c>
    </row>
    <row r="104" spans="1:15" x14ac:dyDescent="0.25">
      <c r="A104" s="1"/>
      <c r="B104" s="1"/>
      <c r="C104" s="1"/>
      <c r="D104" s="1"/>
      <c r="E104" s="1" t="s">
        <v>85</v>
      </c>
      <c r="F104" s="100"/>
      <c r="G104" s="11">
        <v>0</v>
      </c>
      <c r="H104" s="11">
        <v>291.66000000000003</v>
      </c>
      <c r="I104" s="11">
        <f>+G104-H104</f>
        <v>-291.66000000000003</v>
      </c>
      <c r="J104" s="90"/>
      <c r="K104" s="19">
        <v>762.2</v>
      </c>
      <c r="L104" s="19">
        <v>3208.26</v>
      </c>
      <c r="M104" s="19">
        <f t="shared" si="14"/>
        <v>-2446.06</v>
      </c>
      <c r="N104" s="90"/>
      <c r="O104" s="44">
        <v>3500</v>
      </c>
    </row>
    <row r="105" spans="1:15" x14ac:dyDescent="0.25">
      <c r="A105" s="1"/>
      <c r="B105" s="1"/>
      <c r="C105" s="1"/>
      <c r="D105" s="1"/>
      <c r="E105" s="1" t="s">
        <v>86</v>
      </c>
      <c r="F105" s="100"/>
      <c r="G105" s="11">
        <v>56.93</v>
      </c>
      <c r="H105" s="11">
        <v>56.93</v>
      </c>
      <c r="I105" s="11">
        <f>+G105-H105</f>
        <v>0</v>
      </c>
      <c r="J105" s="90"/>
      <c r="K105" s="19">
        <v>56.93</v>
      </c>
      <c r="L105" s="19">
        <v>56.93</v>
      </c>
      <c r="M105" s="19">
        <f t="shared" si="14"/>
        <v>0</v>
      </c>
      <c r="N105" s="90"/>
      <c r="O105" s="44">
        <v>2000</v>
      </c>
    </row>
    <row r="106" spans="1:15" x14ac:dyDescent="0.25">
      <c r="A106" s="1"/>
      <c r="B106" s="1"/>
      <c r="C106" s="1"/>
      <c r="D106" s="1"/>
      <c r="E106" s="1" t="s">
        <v>87</v>
      </c>
      <c r="F106" s="100"/>
      <c r="G106" s="11">
        <v>430</v>
      </c>
      <c r="H106" s="11">
        <v>430</v>
      </c>
      <c r="I106" s="11">
        <f>+G106-H106</f>
        <v>0</v>
      </c>
      <c r="J106" s="90"/>
      <c r="K106" s="19">
        <v>1290</v>
      </c>
      <c r="L106" s="19">
        <v>1720</v>
      </c>
      <c r="M106" s="19">
        <f t="shared" si="14"/>
        <v>-430</v>
      </c>
      <c r="N106" s="90"/>
      <c r="O106" s="44">
        <v>8000</v>
      </c>
    </row>
    <row r="107" spans="1:15" ht="15.75" thickBot="1" x14ac:dyDescent="0.3">
      <c r="A107" s="1"/>
      <c r="B107" s="1"/>
      <c r="C107" s="1"/>
      <c r="D107" s="1"/>
      <c r="E107" s="1" t="s">
        <v>88</v>
      </c>
      <c r="F107" s="100"/>
      <c r="G107" s="13">
        <v>0</v>
      </c>
      <c r="H107" s="13">
        <v>83.33</v>
      </c>
      <c r="I107" s="11">
        <f>+G107-H107</f>
        <v>-83.33</v>
      </c>
      <c r="J107" s="92"/>
      <c r="K107" s="21">
        <v>1918.32</v>
      </c>
      <c r="L107" s="21">
        <v>916.63</v>
      </c>
      <c r="M107" s="19">
        <f t="shared" si="14"/>
        <v>1001.69</v>
      </c>
      <c r="N107" s="92"/>
      <c r="O107" s="45">
        <v>1000</v>
      </c>
    </row>
    <row r="108" spans="1:15" x14ac:dyDescent="0.25">
      <c r="A108" s="1"/>
      <c r="B108" s="1"/>
      <c r="C108" s="1"/>
      <c r="D108" s="1" t="s">
        <v>89</v>
      </c>
      <c r="E108" s="1"/>
      <c r="F108" s="100"/>
      <c r="G108" s="51">
        <f>ROUND(SUM(G100:G107),5)</f>
        <v>694.7</v>
      </c>
      <c r="H108" s="51">
        <f>ROUND(SUM(H100:H107),5)</f>
        <v>1299.08</v>
      </c>
      <c r="I108" s="52">
        <f>ROUND((G108-H108),5)</f>
        <v>-604.38</v>
      </c>
      <c r="J108" s="89"/>
      <c r="K108" s="53">
        <f>ROUND(SUM(K100:K107),5)</f>
        <v>4925.0200000000004</v>
      </c>
      <c r="L108" s="53">
        <f>ROUND(SUM(L100:L107),5)</f>
        <v>10710.58</v>
      </c>
      <c r="M108" s="53">
        <f t="shared" si="14"/>
        <v>-5785.56</v>
      </c>
      <c r="N108" s="88"/>
      <c r="O108" s="54">
        <f>ROUND(SUM(O100:O107),5)</f>
        <v>19750</v>
      </c>
    </row>
    <row r="109" spans="1:15" x14ac:dyDescent="0.25">
      <c r="A109" s="1"/>
      <c r="B109" s="1"/>
      <c r="C109" s="1"/>
      <c r="D109" s="1" t="s">
        <v>90</v>
      </c>
      <c r="E109" s="1"/>
      <c r="F109" s="100"/>
      <c r="G109" s="11"/>
      <c r="H109" s="11"/>
      <c r="I109" s="11"/>
      <c r="J109" s="90"/>
      <c r="K109" s="19"/>
      <c r="L109" s="19"/>
      <c r="M109" s="19"/>
      <c r="N109" s="90"/>
      <c r="O109" s="44"/>
    </row>
    <row r="110" spans="1:15" x14ac:dyDescent="0.25">
      <c r="A110" s="1"/>
      <c r="B110" s="1"/>
      <c r="C110" s="1"/>
      <c r="D110" s="1"/>
      <c r="E110" s="1" t="s">
        <v>91</v>
      </c>
      <c r="F110" s="100"/>
      <c r="G110" s="11">
        <v>47.4</v>
      </c>
      <c r="H110" s="11">
        <v>47.4</v>
      </c>
      <c r="I110" s="11">
        <f>+G110-H110</f>
        <v>0</v>
      </c>
      <c r="J110" s="90"/>
      <c r="K110" s="19">
        <v>9059.31</v>
      </c>
      <c r="L110" s="19">
        <v>8908.6200000000008</v>
      </c>
      <c r="M110" s="19">
        <f t="shared" ref="M110:M116" si="15">ROUND((K110-L110),5)</f>
        <v>150.69</v>
      </c>
      <c r="N110" s="90"/>
      <c r="O110" s="44">
        <v>12500</v>
      </c>
    </row>
    <row r="111" spans="1:15" x14ac:dyDescent="0.25">
      <c r="A111" s="1"/>
      <c r="B111" s="1"/>
      <c r="C111" s="1"/>
      <c r="D111" s="1"/>
      <c r="E111" s="1" t="s">
        <v>92</v>
      </c>
      <c r="F111" s="100"/>
      <c r="G111" s="11">
        <v>1050.21</v>
      </c>
      <c r="H111" s="11">
        <v>333</v>
      </c>
      <c r="I111" s="11">
        <f>+G111-H111</f>
        <v>717.21</v>
      </c>
      <c r="J111" s="90"/>
      <c r="K111" s="19">
        <v>2633.66</v>
      </c>
      <c r="L111" s="19">
        <v>3663</v>
      </c>
      <c r="M111" s="19">
        <f t="shared" si="15"/>
        <v>-1029.3399999999999</v>
      </c>
      <c r="N111" s="90"/>
      <c r="O111" s="44">
        <v>4000</v>
      </c>
    </row>
    <row r="112" spans="1:15" x14ac:dyDescent="0.25">
      <c r="A112" s="1"/>
      <c r="B112" s="1"/>
      <c r="C112" s="1"/>
      <c r="D112" s="1"/>
      <c r="E112" s="1" t="s">
        <v>93</v>
      </c>
      <c r="F112" s="100"/>
      <c r="G112" s="11">
        <v>590.77</v>
      </c>
      <c r="H112" s="11">
        <v>625</v>
      </c>
      <c r="I112" s="11">
        <f>+G112-H112</f>
        <v>-34.230000000000018</v>
      </c>
      <c r="J112" s="90"/>
      <c r="K112" s="19">
        <v>3755.8</v>
      </c>
      <c r="L112" s="19">
        <v>6875</v>
      </c>
      <c r="M112" s="19">
        <f t="shared" si="15"/>
        <v>-3119.2</v>
      </c>
      <c r="N112" s="90"/>
      <c r="O112" s="44">
        <v>7500</v>
      </c>
    </row>
    <row r="113" spans="1:15" x14ac:dyDescent="0.25">
      <c r="A113" s="1"/>
      <c r="B113" s="1"/>
      <c r="C113" s="1"/>
      <c r="D113" s="1"/>
      <c r="E113" s="1" t="s">
        <v>94</v>
      </c>
      <c r="F113" s="100"/>
      <c r="G113" s="11">
        <v>0</v>
      </c>
      <c r="H113" s="11">
        <v>0</v>
      </c>
      <c r="I113" s="11">
        <v>0</v>
      </c>
      <c r="J113" s="90"/>
      <c r="K113" s="19">
        <v>0</v>
      </c>
      <c r="L113" s="19">
        <v>0</v>
      </c>
      <c r="M113" s="19">
        <f t="shared" si="15"/>
        <v>0</v>
      </c>
      <c r="N113" s="90"/>
      <c r="O113" s="44">
        <v>0</v>
      </c>
    </row>
    <row r="114" spans="1:15" ht="15.75" thickBot="1" x14ac:dyDescent="0.3">
      <c r="A114" s="1"/>
      <c r="B114" s="1"/>
      <c r="C114" s="1"/>
      <c r="D114" s="1"/>
      <c r="E114" s="1" t="s">
        <v>95</v>
      </c>
      <c r="F114" s="100"/>
      <c r="G114" s="14">
        <v>0</v>
      </c>
      <c r="H114" s="14">
        <v>83.33</v>
      </c>
      <c r="I114" s="11">
        <f>+G114-H114</f>
        <v>-83.33</v>
      </c>
      <c r="J114" s="93"/>
      <c r="K114" s="22">
        <v>29.15</v>
      </c>
      <c r="L114" s="22">
        <v>916.63</v>
      </c>
      <c r="M114" s="19">
        <f t="shared" si="15"/>
        <v>-887.48</v>
      </c>
      <c r="N114" s="93"/>
      <c r="O114" s="47">
        <v>1000</v>
      </c>
    </row>
    <row r="115" spans="1:15" ht="15.75" thickBot="1" x14ac:dyDescent="0.3">
      <c r="A115" s="1"/>
      <c r="B115" s="1"/>
      <c r="C115" s="1"/>
      <c r="D115" s="1" t="s">
        <v>96</v>
      </c>
      <c r="E115" s="1"/>
      <c r="F115" s="100"/>
      <c r="G115" s="55">
        <f>ROUND(SUM(G109:G114),5)</f>
        <v>1688.38</v>
      </c>
      <c r="H115" s="55">
        <f>ROUND(SUM(H109:H114),5)</f>
        <v>1088.73</v>
      </c>
      <c r="I115" s="55">
        <f>ROUND((G115-H115),5)</f>
        <v>599.65</v>
      </c>
      <c r="J115" s="94"/>
      <c r="K115" s="57">
        <f>ROUND(SUM(K109:K114),5)</f>
        <v>15477.92</v>
      </c>
      <c r="L115" s="57">
        <f>ROUND(SUM(L109:L114),5)</f>
        <v>20363.25</v>
      </c>
      <c r="M115" s="57">
        <f t="shared" si="15"/>
        <v>-4885.33</v>
      </c>
      <c r="N115" s="94"/>
      <c r="O115" s="59">
        <f>ROUND(SUM(O109:O114),5)</f>
        <v>25000</v>
      </c>
    </row>
    <row r="116" spans="1:15" x14ac:dyDescent="0.25">
      <c r="A116" s="1"/>
      <c r="B116" s="1"/>
      <c r="C116" s="36" t="s">
        <v>97</v>
      </c>
      <c r="D116" s="36"/>
      <c r="E116" s="36"/>
      <c r="F116" s="103"/>
      <c r="G116" s="37">
        <f>ROUND(G83+G99+G108+G115,5)</f>
        <v>8114.58</v>
      </c>
      <c r="H116" s="37">
        <f>ROUND(H83+H99+H108+H115,5)</f>
        <v>5554.12</v>
      </c>
      <c r="I116" s="37">
        <f>ROUND((G116-H116),5)</f>
        <v>2560.46</v>
      </c>
      <c r="J116" s="90"/>
      <c r="K116" s="37">
        <f>ROUND(K83+K99+K108+K115,5)</f>
        <v>54715.68</v>
      </c>
      <c r="L116" s="37">
        <f>ROUND(L83+L99+L108+L115,5)</f>
        <v>66795.95</v>
      </c>
      <c r="M116" s="37">
        <f t="shared" si="15"/>
        <v>-12080.27</v>
      </c>
      <c r="N116" s="90"/>
      <c r="O116" s="46">
        <f>ROUND(O83+O99+O108+O115,5)</f>
        <v>87750</v>
      </c>
    </row>
    <row r="117" spans="1:15" x14ac:dyDescent="0.25">
      <c r="A117" s="1"/>
      <c r="B117" s="1"/>
      <c r="C117" s="1" t="s">
        <v>98</v>
      </c>
      <c r="D117" s="1"/>
      <c r="E117" s="1"/>
      <c r="F117" s="100"/>
      <c r="G117" s="11"/>
      <c r="H117" s="11"/>
      <c r="I117" s="11"/>
      <c r="J117" s="90"/>
      <c r="K117" s="19"/>
      <c r="L117" s="19"/>
      <c r="M117" s="19"/>
      <c r="N117" s="90"/>
      <c r="O117" s="44"/>
    </row>
    <row r="118" spans="1:15" x14ac:dyDescent="0.25">
      <c r="A118" s="1"/>
      <c r="B118" s="1"/>
      <c r="C118" s="1"/>
      <c r="D118" s="1" t="s">
        <v>99</v>
      </c>
      <c r="E118" s="1"/>
      <c r="F118" s="100"/>
      <c r="G118" s="11">
        <v>0</v>
      </c>
      <c r="H118" s="11">
        <v>0</v>
      </c>
      <c r="I118" s="11">
        <f>+G118-H118</f>
        <v>0</v>
      </c>
      <c r="J118" s="90"/>
      <c r="K118" s="19">
        <v>15958.09</v>
      </c>
      <c r="L118" s="19">
        <v>8000</v>
      </c>
      <c r="M118" s="19">
        <f>ROUND((K118-L118),5)</f>
        <v>7958.09</v>
      </c>
      <c r="N118" s="90"/>
      <c r="O118" s="44">
        <v>8000</v>
      </c>
    </row>
    <row r="119" spans="1:15" x14ac:dyDescent="0.25">
      <c r="A119" s="1"/>
      <c r="B119" s="1"/>
      <c r="C119" s="1"/>
      <c r="D119" s="1" t="s">
        <v>100</v>
      </c>
      <c r="E119" s="1"/>
      <c r="F119" s="100"/>
      <c r="G119" s="11">
        <v>0</v>
      </c>
      <c r="H119" s="11">
        <v>0</v>
      </c>
      <c r="I119" s="11">
        <v>0</v>
      </c>
      <c r="J119" s="90"/>
      <c r="K119" s="19">
        <v>0</v>
      </c>
      <c r="L119" s="19">
        <v>0</v>
      </c>
      <c r="M119" s="19">
        <v>0</v>
      </c>
      <c r="N119" s="90"/>
      <c r="O119" s="44">
        <v>2500</v>
      </c>
    </row>
    <row r="120" spans="1:15" x14ac:dyDescent="0.25">
      <c r="A120" s="1"/>
      <c r="B120" s="1"/>
      <c r="C120" s="1"/>
      <c r="D120" s="1" t="s">
        <v>101</v>
      </c>
      <c r="E120" s="1"/>
      <c r="F120" s="100"/>
      <c r="G120" s="11">
        <v>0</v>
      </c>
      <c r="H120" s="11">
        <v>0</v>
      </c>
      <c r="I120" s="11">
        <v>0</v>
      </c>
      <c r="J120" s="90"/>
      <c r="K120" s="19">
        <v>0</v>
      </c>
      <c r="L120" s="19">
        <v>0</v>
      </c>
      <c r="M120" s="19">
        <v>0</v>
      </c>
      <c r="N120" s="90"/>
      <c r="O120" s="44">
        <v>0</v>
      </c>
    </row>
    <row r="121" spans="1:15" x14ac:dyDescent="0.25">
      <c r="A121" s="1"/>
      <c r="B121" s="1"/>
      <c r="C121" s="1"/>
      <c r="D121" s="1" t="s">
        <v>102</v>
      </c>
      <c r="E121" s="1"/>
      <c r="F121" s="100"/>
      <c r="G121" s="11">
        <v>0</v>
      </c>
      <c r="H121" s="11">
        <v>0</v>
      </c>
      <c r="I121" s="11">
        <v>0</v>
      </c>
      <c r="J121" s="90"/>
      <c r="K121" s="19">
        <v>0</v>
      </c>
      <c r="L121" s="19">
        <v>0</v>
      </c>
      <c r="M121" s="19">
        <v>0</v>
      </c>
      <c r="N121" s="90"/>
      <c r="O121" s="44">
        <v>0</v>
      </c>
    </row>
    <row r="122" spans="1:15" x14ac:dyDescent="0.25">
      <c r="A122" s="1"/>
      <c r="B122" s="1"/>
      <c r="C122" s="1"/>
      <c r="D122" s="1" t="s">
        <v>103</v>
      </c>
      <c r="E122" s="1"/>
      <c r="F122" s="100"/>
      <c r="G122" s="11">
        <v>690</v>
      </c>
      <c r="H122" s="11">
        <v>0</v>
      </c>
      <c r="I122" s="11">
        <f>+G122-H122</f>
        <v>690</v>
      </c>
      <c r="J122" s="90"/>
      <c r="K122" s="19">
        <v>6299.43</v>
      </c>
      <c r="L122" s="19">
        <v>4000</v>
      </c>
      <c r="M122" s="19">
        <f>ROUND((K122-L122),5)</f>
        <v>2299.4299999999998</v>
      </c>
      <c r="N122" s="90"/>
      <c r="O122" s="44">
        <v>4000</v>
      </c>
    </row>
    <row r="123" spans="1:15" ht="15.75" thickBot="1" x14ac:dyDescent="0.3">
      <c r="A123" s="1"/>
      <c r="B123" s="1"/>
      <c r="C123" s="1"/>
      <c r="D123" s="1" t="s">
        <v>104</v>
      </c>
      <c r="E123" s="1"/>
      <c r="F123" s="100"/>
      <c r="G123" s="13">
        <v>961.4</v>
      </c>
      <c r="H123" s="13">
        <v>961.4</v>
      </c>
      <c r="I123" s="13">
        <v>0</v>
      </c>
      <c r="J123" s="92"/>
      <c r="K123" s="21">
        <v>961.4</v>
      </c>
      <c r="L123" s="21">
        <v>961.4</v>
      </c>
      <c r="M123" s="21">
        <v>0</v>
      </c>
      <c r="N123" s="92"/>
      <c r="O123" s="45">
        <v>4000</v>
      </c>
    </row>
    <row r="124" spans="1:15" x14ac:dyDescent="0.25">
      <c r="A124" s="1"/>
      <c r="B124" s="1"/>
      <c r="C124" s="36" t="s">
        <v>105</v>
      </c>
      <c r="D124" s="36"/>
      <c r="E124" s="36"/>
      <c r="F124" s="103"/>
      <c r="G124" s="37">
        <f>ROUND(SUM(G117:G123),5)</f>
        <v>1651.4</v>
      </c>
      <c r="H124" s="37">
        <f>ROUND(SUM(H117:H123),5)</f>
        <v>961.4</v>
      </c>
      <c r="I124" s="37">
        <f>ROUND((G124-H124),5)</f>
        <v>690</v>
      </c>
      <c r="J124" s="90"/>
      <c r="K124" s="37">
        <f>ROUND(SUM(K117:K123),5)</f>
        <v>23218.92</v>
      </c>
      <c r="L124" s="37">
        <f>ROUND(SUM(L117:L123),5)</f>
        <v>12961.4</v>
      </c>
      <c r="M124" s="37">
        <f>ROUND((K124-L124),5)</f>
        <v>10257.52</v>
      </c>
      <c r="N124" s="90"/>
      <c r="O124" s="46">
        <f>ROUND(SUM(O117:O123),5)</f>
        <v>18500</v>
      </c>
    </row>
    <row r="125" spans="1:15" ht="15.75" thickBot="1" x14ac:dyDescent="0.3">
      <c r="A125" s="1"/>
      <c r="B125" s="1"/>
      <c r="C125" s="1" t="s">
        <v>106</v>
      </c>
      <c r="D125" s="1"/>
      <c r="E125" s="1"/>
      <c r="F125" s="100"/>
      <c r="G125" s="13">
        <v>0</v>
      </c>
      <c r="H125" s="13">
        <v>0</v>
      </c>
      <c r="I125" s="13">
        <f>ROUND((G125-H125),5)</f>
        <v>0</v>
      </c>
      <c r="J125" s="92"/>
      <c r="K125" s="21">
        <v>0</v>
      </c>
      <c r="L125" s="21">
        <v>0</v>
      </c>
      <c r="M125" s="21">
        <f>ROUND((K125-L125),5)</f>
        <v>0</v>
      </c>
      <c r="N125" s="92"/>
      <c r="O125" s="45">
        <v>0</v>
      </c>
    </row>
    <row r="126" spans="1:15" ht="15.75" thickBot="1" x14ac:dyDescent="0.3">
      <c r="A126" s="1"/>
      <c r="B126" s="1" t="s">
        <v>107</v>
      </c>
      <c r="C126" s="1"/>
      <c r="D126" s="1"/>
      <c r="E126" s="1"/>
      <c r="F126" s="100"/>
      <c r="G126" s="55">
        <f>ROUND(G24+G48+G52+SUM(G81:G82)+G116+SUM(G124:G125),5)</f>
        <v>43605.7</v>
      </c>
      <c r="H126" s="55">
        <f>ROUND(H24+H48+H52+SUM(H81:H82)+H116+SUM(H124:H125),5)</f>
        <v>35170.65</v>
      </c>
      <c r="I126" s="55">
        <f>ROUND((G126-H126),5)</f>
        <v>8435.0499999999993</v>
      </c>
      <c r="J126" s="94"/>
      <c r="K126" s="57">
        <f>ROUND(K24+K48+K52+SUM(K81:K82)+K116+SUM(K124:K125),5)</f>
        <v>448372.51</v>
      </c>
      <c r="L126" s="57">
        <f>ROUND(L24+L48+L52+SUM(L81:L82)+L116+SUM(L124:L125),5)</f>
        <v>448437.05</v>
      </c>
      <c r="M126" s="57">
        <f>ROUND((K126-L126),5)</f>
        <v>-64.540000000000006</v>
      </c>
      <c r="N126" s="94"/>
      <c r="O126" s="59">
        <f>ROUND(O25+O48+O52+SUM(O81:O82)+O116+SUM(O124:O125),5)</f>
        <v>511088</v>
      </c>
    </row>
    <row r="127" spans="1:15" ht="15.75" hidden="1" thickBot="1" x14ac:dyDescent="0.3">
      <c r="A127" s="1"/>
      <c r="B127" s="1" t="s">
        <v>108</v>
      </c>
      <c r="C127" s="1"/>
      <c r="D127" s="1"/>
      <c r="E127" s="1"/>
      <c r="F127" s="100"/>
      <c r="G127" s="11"/>
      <c r="H127" s="11"/>
      <c r="I127" s="11"/>
      <c r="J127" s="90"/>
      <c r="K127" s="19"/>
      <c r="L127" s="19"/>
      <c r="M127" s="19"/>
      <c r="N127" s="90"/>
      <c r="O127" s="44"/>
    </row>
    <row r="128" spans="1:15" ht="15.75" hidden="1" thickBot="1" x14ac:dyDescent="0.3">
      <c r="A128" s="1"/>
      <c r="B128" s="1"/>
      <c r="C128" s="1" t="s">
        <v>109</v>
      </c>
      <c r="D128" s="1"/>
      <c r="E128" s="1"/>
      <c r="F128" s="100"/>
      <c r="G128" s="11">
        <v>0</v>
      </c>
      <c r="H128" s="11">
        <v>0</v>
      </c>
      <c r="I128" s="11">
        <f t="shared" ref="I128:I141" si="16">ROUND((G128-H128),5)</f>
        <v>0</v>
      </c>
      <c r="J128" s="90"/>
      <c r="K128" s="19">
        <v>0</v>
      </c>
      <c r="L128" s="19">
        <v>0</v>
      </c>
      <c r="M128" s="19">
        <f t="shared" ref="M128:M141" si="17">ROUND((K128-L128),5)</f>
        <v>0</v>
      </c>
      <c r="N128" s="90"/>
      <c r="O128" s="44">
        <v>0</v>
      </c>
    </row>
    <row r="129" spans="1:15" ht="15.75" hidden="1" thickBot="1" x14ac:dyDescent="0.3">
      <c r="A129" s="1"/>
      <c r="B129" s="1"/>
      <c r="C129" s="1" t="s">
        <v>110</v>
      </c>
      <c r="D129" s="1"/>
      <c r="E129" s="1"/>
      <c r="F129" s="100"/>
      <c r="G129" s="11">
        <v>0</v>
      </c>
      <c r="H129" s="11">
        <v>0</v>
      </c>
      <c r="I129" s="11">
        <f t="shared" si="16"/>
        <v>0</v>
      </c>
      <c r="J129" s="90"/>
      <c r="K129" s="19">
        <v>0</v>
      </c>
      <c r="L129" s="19">
        <v>0</v>
      </c>
      <c r="M129" s="19">
        <f t="shared" si="17"/>
        <v>0</v>
      </c>
      <c r="N129" s="90"/>
      <c r="O129" s="44">
        <v>0</v>
      </c>
    </row>
    <row r="130" spans="1:15" ht="15.75" hidden="1" thickBot="1" x14ac:dyDescent="0.3">
      <c r="A130" s="1"/>
      <c r="B130" s="1"/>
      <c r="C130" s="1" t="s">
        <v>111</v>
      </c>
      <c r="D130" s="1"/>
      <c r="E130" s="1"/>
      <c r="F130" s="100"/>
      <c r="G130" s="11">
        <v>0</v>
      </c>
      <c r="H130" s="11">
        <v>0</v>
      </c>
      <c r="I130" s="11">
        <f t="shared" si="16"/>
        <v>0</v>
      </c>
      <c r="J130" s="90"/>
      <c r="K130" s="19">
        <v>0</v>
      </c>
      <c r="L130" s="19">
        <v>0</v>
      </c>
      <c r="M130" s="19">
        <f t="shared" si="17"/>
        <v>0</v>
      </c>
      <c r="N130" s="90"/>
      <c r="O130" s="44">
        <v>0</v>
      </c>
    </row>
    <row r="131" spans="1:15" ht="15.75" hidden="1" thickBot="1" x14ac:dyDescent="0.3">
      <c r="A131" s="1"/>
      <c r="B131" s="1"/>
      <c r="C131" s="1" t="s">
        <v>112</v>
      </c>
      <c r="D131" s="1"/>
      <c r="E131" s="1"/>
      <c r="F131" s="100"/>
      <c r="G131" s="11">
        <v>0</v>
      </c>
      <c r="H131" s="11">
        <v>0</v>
      </c>
      <c r="I131" s="11">
        <f t="shared" si="16"/>
        <v>0</v>
      </c>
      <c r="J131" s="90"/>
      <c r="K131" s="19">
        <v>0</v>
      </c>
      <c r="L131" s="19">
        <v>0</v>
      </c>
      <c r="M131" s="19">
        <f t="shared" si="17"/>
        <v>0</v>
      </c>
      <c r="N131" s="90"/>
      <c r="O131" s="44">
        <v>0</v>
      </c>
    </row>
    <row r="132" spans="1:15" ht="15.75" hidden="1" thickBot="1" x14ac:dyDescent="0.3">
      <c r="A132" s="1"/>
      <c r="B132" s="1"/>
      <c r="C132" s="1" t="s">
        <v>113</v>
      </c>
      <c r="D132" s="1"/>
      <c r="E132" s="1"/>
      <c r="F132" s="100"/>
      <c r="G132" s="11">
        <v>0</v>
      </c>
      <c r="H132" s="11">
        <v>0</v>
      </c>
      <c r="I132" s="11">
        <f t="shared" si="16"/>
        <v>0</v>
      </c>
      <c r="J132" s="90"/>
      <c r="K132" s="19">
        <v>0</v>
      </c>
      <c r="L132" s="19">
        <v>0</v>
      </c>
      <c r="M132" s="19">
        <f t="shared" si="17"/>
        <v>0</v>
      </c>
      <c r="N132" s="90"/>
      <c r="O132" s="44">
        <v>0</v>
      </c>
    </row>
    <row r="133" spans="1:15" ht="15.75" hidden="1" thickBot="1" x14ac:dyDescent="0.3">
      <c r="A133" s="1"/>
      <c r="B133" s="1"/>
      <c r="C133" s="1" t="s">
        <v>114</v>
      </c>
      <c r="D133" s="1"/>
      <c r="E133" s="1"/>
      <c r="F133" s="100"/>
      <c r="G133" s="11">
        <v>0</v>
      </c>
      <c r="H133" s="11">
        <v>0</v>
      </c>
      <c r="I133" s="11">
        <f t="shared" si="16"/>
        <v>0</v>
      </c>
      <c r="J133" s="90"/>
      <c r="K133" s="19">
        <v>0</v>
      </c>
      <c r="L133" s="19">
        <v>0</v>
      </c>
      <c r="M133" s="19">
        <f t="shared" si="17"/>
        <v>0</v>
      </c>
      <c r="N133" s="90"/>
      <c r="O133" s="44">
        <v>0</v>
      </c>
    </row>
    <row r="134" spans="1:15" ht="15.75" hidden="1" thickBot="1" x14ac:dyDescent="0.3">
      <c r="A134" s="1"/>
      <c r="B134" s="1"/>
      <c r="C134" s="1" t="s">
        <v>115</v>
      </c>
      <c r="D134" s="1"/>
      <c r="E134" s="1"/>
      <c r="F134" s="100"/>
      <c r="G134" s="11">
        <v>0</v>
      </c>
      <c r="H134" s="11">
        <v>0</v>
      </c>
      <c r="I134" s="11">
        <f t="shared" si="16"/>
        <v>0</v>
      </c>
      <c r="J134" s="90"/>
      <c r="K134" s="19">
        <v>0</v>
      </c>
      <c r="L134" s="19">
        <v>0</v>
      </c>
      <c r="M134" s="19">
        <f t="shared" si="17"/>
        <v>0</v>
      </c>
      <c r="N134" s="90"/>
      <c r="O134" s="44">
        <v>0</v>
      </c>
    </row>
    <row r="135" spans="1:15" ht="15.75" hidden="1" thickBot="1" x14ac:dyDescent="0.3">
      <c r="A135" s="1"/>
      <c r="B135" s="1"/>
      <c r="C135" s="1" t="s">
        <v>116</v>
      </c>
      <c r="D135" s="1"/>
      <c r="E135" s="1"/>
      <c r="F135" s="100"/>
      <c r="G135" s="11">
        <v>0</v>
      </c>
      <c r="H135" s="11">
        <v>0</v>
      </c>
      <c r="I135" s="11">
        <f t="shared" si="16"/>
        <v>0</v>
      </c>
      <c r="J135" s="90"/>
      <c r="K135" s="19">
        <v>0</v>
      </c>
      <c r="L135" s="19">
        <v>0</v>
      </c>
      <c r="M135" s="19">
        <f t="shared" si="17"/>
        <v>0</v>
      </c>
      <c r="N135" s="90"/>
      <c r="O135" s="44">
        <v>0</v>
      </c>
    </row>
    <row r="136" spans="1:15" ht="15.75" hidden="1" thickBot="1" x14ac:dyDescent="0.3">
      <c r="A136" s="1"/>
      <c r="B136" s="1"/>
      <c r="C136" s="1" t="s">
        <v>117</v>
      </c>
      <c r="D136" s="1"/>
      <c r="E136" s="1"/>
      <c r="F136" s="100"/>
      <c r="G136" s="11">
        <v>0</v>
      </c>
      <c r="H136" s="11">
        <v>0</v>
      </c>
      <c r="I136" s="11">
        <f t="shared" si="16"/>
        <v>0</v>
      </c>
      <c r="J136" s="90"/>
      <c r="K136" s="19">
        <v>0</v>
      </c>
      <c r="L136" s="19">
        <v>0</v>
      </c>
      <c r="M136" s="19">
        <f t="shared" si="17"/>
        <v>0</v>
      </c>
      <c r="N136" s="90"/>
      <c r="O136" s="44">
        <v>0</v>
      </c>
    </row>
    <row r="137" spans="1:15" ht="15.75" hidden="1" thickBot="1" x14ac:dyDescent="0.3">
      <c r="A137" s="1"/>
      <c r="B137" s="1"/>
      <c r="C137" s="1" t="s">
        <v>118</v>
      </c>
      <c r="D137" s="1"/>
      <c r="E137" s="1"/>
      <c r="F137" s="100"/>
      <c r="G137" s="11">
        <v>0</v>
      </c>
      <c r="H137" s="11">
        <v>0</v>
      </c>
      <c r="I137" s="11">
        <f t="shared" si="16"/>
        <v>0</v>
      </c>
      <c r="J137" s="90"/>
      <c r="K137" s="19">
        <v>0</v>
      </c>
      <c r="L137" s="19">
        <v>0</v>
      </c>
      <c r="M137" s="19">
        <f t="shared" si="17"/>
        <v>0</v>
      </c>
      <c r="N137" s="90"/>
      <c r="O137" s="44">
        <v>0</v>
      </c>
    </row>
    <row r="138" spans="1:15" ht="15.75" hidden="1" thickBot="1" x14ac:dyDescent="0.3">
      <c r="A138" s="1"/>
      <c r="B138" s="1"/>
      <c r="C138" s="1" t="s">
        <v>119</v>
      </c>
      <c r="D138" s="1"/>
      <c r="E138" s="1"/>
      <c r="F138" s="100"/>
      <c r="G138" s="11">
        <v>0</v>
      </c>
      <c r="H138" s="11">
        <v>0</v>
      </c>
      <c r="I138" s="11">
        <f t="shared" si="16"/>
        <v>0</v>
      </c>
      <c r="J138" s="90"/>
      <c r="K138" s="19">
        <v>0</v>
      </c>
      <c r="L138" s="19">
        <v>0</v>
      </c>
      <c r="M138" s="19">
        <f t="shared" si="17"/>
        <v>0</v>
      </c>
      <c r="N138" s="90"/>
      <c r="O138" s="44">
        <v>0</v>
      </c>
    </row>
    <row r="139" spans="1:15" ht="15.75" hidden="1" thickBot="1" x14ac:dyDescent="0.3">
      <c r="A139" s="1"/>
      <c r="B139" s="1"/>
      <c r="C139" s="1" t="s">
        <v>120</v>
      </c>
      <c r="D139" s="1"/>
      <c r="E139" s="1"/>
      <c r="F139" s="100"/>
      <c r="G139" s="11">
        <v>0</v>
      </c>
      <c r="H139" s="11">
        <v>0</v>
      </c>
      <c r="I139" s="11">
        <f t="shared" si="16"/>
        <v>0</v>
      </c>
      <c r="J139" s="90"/>
      <c r="K139" s="19">
        <v>0</v>
      </c>
      <c r="L139" s="19">
        <v>0</v>
      </c>
      <c r="M139" s="19">
        <f t="shared" si="17"/>
        <v>0</v>
      </c>
      <c r="N139" s="90"/>
      <c r="O139" s="44">
        <v>0</v>
      </c>
    </row>
    <row r="140" spans="1:15" ht="15.75" hidden="1" thickBot="1" x14ac:dyDescent="0.3">
      <c r="A140" s="1"/>
      <c r="B140" s="1"/>
      <c r="C140" s="1" t="s">
        <v>121</v>
      </c>
      <c r="D140" s="1"/>
      <c r="E140" s="1"/>
      <c r="F140" s="100"/>
      <c r="G140" s="13">
        <v>0</v>
      </c>
      <c r="H140" s="13">
        <v>0</v>
      </c>
      <c r="I140" s="13">
        <f t="shared" si="16"/>
        <v>0</v>
      </c>
      <c r="J140" s="92"/>
      <c r="K140" s="21">
        <v>0</v>
      </c>
      <c r="L140" s="21">
        <v>0</v>
      </c>
      <c r="M140" s="21">
        <f t="shared" si="17"/>
        <v>0</v>
      </c>
      <c r="N140" s="92"/>
      <c r="O140" s="45">
        <v>0</v>
      </c>
    </row>
    <row r="141" spans="1:15" ht="15.75" hidden="1" thickBot="1" x14ac:dyDescent="0.3">
      <c r="A141" s="1"/>
      <c r="B141" s="1" t="s">
        <v>122</v>
      </c>
      <c r="C141" s="1"/>
      <c r="D141" s="1"/>
      <c r="E141" s="1"/>
      <c r="F141" s="100"/>
      <c r="G141" s="11">
        <f>ROUND(SUM(G127:G140),5)</f>
        <v>0</v>
      </c>
      <c r="H141" s="11">
        <f>ROUND(SUM(H127:H140),5)</f>
        <v>0</v>
      </c>
      <c r="I141" s="11">
        <f t="shared" si="16"/>
        <v>0</v>
      </c>
      <c r="J141" s="90"/>
      <c r="K141" s="19">
        <f>ROUND(SUM(K127:K140),5)</f>
        <v>0</v>
      </c>
      <c r="L141" s="19">
        <f>ROUND(SUM(L127:L140),5)</f>
        <v>0</v>
      </c>
      <c r="M141" s="19">
        <f t="shared" si="17"/>
        <v>0</v>
      </c>
      <c r="N141" s="90"/>
      <c r="O141" s="44">
        <f>ROUND(SUM(O127:O140),5)</f>
        <v>0</v>
      </c>
    </row>
    <row r="142" spans="1:15" ht="15.75" hidden="1" thickBot="1" x14ac:dyDescent="0.3">
      <c r="A142" s="1"/>
      <c r="B142" s="1" t="s">
        <v>123</v>
      </c>
      <c r="C142" s="1"/>
      <c r="D142" s="1"/>
      <c r="E142" s="1"/>
      <c r="F142" s="100"/>
      <c r="G142" s="11"/>
      <c r="H142" s="11"/>
      <c r="I142" s="11"/>
      <c r="J142" s="90"/>
      <c r="K142" s="19"/>
      <c r="L142" s="19"/>
      <c r="M142" s="19"/>
      <c r="N142" s="90"/>
      <c r="O142" s="44"/>
    </row>
    <row r="143" spans="1:15" ht="15.75" hidden="1" thickBot="1" x14ac:dyDescent="0.3">
      <c r="A143" s="1"/>
      <c r="B143" s="1"/>
      <c r="C143" s="1" t="s">
        <v>124</v>
      </c>
      <c r="D143" s="1"/>
      <c r="E143" s="1"/>
      <c r="F143" s="100"/>
      <c r="G143" s="11">
        <v>0</v>
      </c>
      <c r="H143" s="11">
        <v>0</v>
      </c>
      <c r="I143" s="11">
        <f t="shared" ref="I143:I149" si="18">ROUND((G143-H143),5)</f>
        <v>0</v>
      </c>
      <c r="J143" s="90"/>
      <c r="K143" s="19">
        <v>0</v>
      </c>
      <c r="L143" s="19">
        <v>0</v>
      </c>
      <c r="M143" s="19">
        <f t="shared" ref="M143:M149" si="19">ROUND((K143-L143),5)</f>
        <v>0</v>
      </c>
      <c r="N143" s="90"/>
      <c r="O143" s="44">
        <v>0</v>
      </c>
    </row>
    <row r="144" spans="1:15" ht="15.75" hidden="1" thickBot="1" x14ac:dyDescent="0.3">
      <c r="A144" s="1"/>
      <c r="B144" s="1"/>
      <c r="C144" s="1" t="s">
        <v>125</v>
      </c>
      <c r="D144" s="1"/>
      <c r="E144" s="1"/>
      <c r="F144" s="100"/>
      <c r="G144" s="11">
        <v>0</v>
      </c>
      <c r="H144" s="11">
        <v>0</v>
      </c>
      <c r="I144" s="11">
        <f t="shared" si="18"/>
        <v>0</v>
      </c>
      <c r="J144" s="90"/>
      <c r="K144" s="19">
        <v>0</v>
      </c>
      <c r="L144" s="19">
        <v>0</v>
      </c>
      <c r="M144" s="19">
        <f t="shared" si="19"/>
        <v>0</v>
      </c>
      <c r="N144" s="90"/>
      <c r="O144" s="44">
        <v>0</v>
      </c>
    </row>
    <row r="145" spans="1:15" ht="15.75" hidden="1" thickBot="1" x14ac:dyDescent="0.3">
      <c r="A145" s="1"/>
      <c r="B145" s="1"/>
      <c r="C145" s="1" t="s">
        <v>126</v>
      </c>
      <c r="D145" s="1"/>
      <c r="E145" s="1"/>
      <c r="F145" s="100"/>
      <c r="G145" s="11">
        <v>0</v>
      </c>
      <c r="H145" s="11">
        <v>0</v>
      </c>
      <c r="I145" s="11">
        <f t="shared" si="18"/>
        <v>0</v>
      </c>
      <c r="J145" s="90"/>
      <c r="K145" s="19">
        <v>0</v>
      </c>
      <c r="L145" s="19">
        <v>0</v>
      </c>
      <c r="M145" s="19">
        <f t="shared" si="19"/>
        <v>0</v>
      </c>
      <c r="N145" s="90"/>
      <c r="O145" s="44">
        <v>0</v>
      </c>
    </row>
    <row r="146" spans="1:15" ht="15.75" hidden="1" thickBot="1" x14ac:dyDescent="0.3">
      <c r="A146" s="1"/>
      <c r="B146" s="1"/>
      <c r="C146" s="1" t="s">
        <v>127</v>
      </c>
      <c r="D146" s="1"/>
      <c r="E146" s="1"/>
      <c r="F146" s="100"/>
      <c r="G146" s="11">
        <v>0</v>
      </c>
      <c r="H146" s="11">
        <v>0</v>
      </c>
      <c r="I146" s="11">
        <f t="shared" si="18"/>
        <v>0</v>
      </c>
      <c r="J146" s="90"/>
      <c r="K146" s="19">
        <v>0</v>
      </c>
      <c r="L146" s="19">
        <v>0</v>
      </c>
      <c r="M146" s="19">
        <f t="shared" si="19"/>
        <v>0</v>
      </c>
      <c r="N146" s="90"/>
      <c r="O146" s="44">
        <v>0</v>
      </c>
    </row>
    <row r="147" spans="1:15" ht="15.75" hidden="1" thickBot="1" x14ac:dyDescent="0.3">
      <c r="A147" s="1"/>
      <c r="B147" s="1"/>
      <c r="C147" s="1" t="s">
        <v>128</v>
      </c>
      <c r="D147" s="1"/>
      <c r="E147" s="1"/>
      <c r="F147" s="100"/>
      <c r="G147" s="11">
        <v>0</v>
      </c>
      <c r="H147" s="11">
        <v>0</v>
      </c>
      <c r="I147" s="11">
        <f t="shared" si="18"/>
        <v>0</v>
      </c>
      <c r="J147" s="90"/>
      <c r="K147" s="19">
        <v>0</v>
      </c>
      <c r="L147" s="19">
        <v>0</v>
      </c>
      <c r="M147" s="19">
        <f t="shared" si="19"/>
        <v>0</v>
      </c>
      <c r="N147" s="90"/>
      <c r="O147" s="44">
        <v>0</v>
      </c>
    </row>
    <row r="148" spans="1:15" ht="15.75" hidden="1" thickBot="1" x14ac:dyDescent="0.3">
      <c r="A148" s="1"/>
      <c r="B148" s="1"/>
      <c r="C148" s="1" t="s">
        <v>129</v>
      </c>
      <c r="D148" s="1"/>
      <c r="E148" s="1"/>
      <c r="F148" s="100"/>
      <c r="G148" s="13">
        <v>0</v>
      </c>
      <c r="H148" s="13">
        <v>0</v>
      </c>
      <c r="I148" s="13">
        <f t="shared" si="18"/>
        <v>0</v>
      </c>
      <c r="J148" s="92"/>
      <c r="K148" s="21">
        <v>0</v>
      </c>
      <c r="L148" s="21">
        <v>0</v>
      </c>
      <c r="M148" s="21">
        <f t="shared" si="19"/>
        <v>0</v>
      </c>
      <c r="N148" s="92"/>
      <c r="O148" s="45">
        <v>0</v>
      </c>
    </row>
    <row r="149" spans="1:15" ht="15.75" hidden="1" thickBot="1" x14ac:dyDescent="0.3">
      <c r="A149" s="1"/>
      <c r="B149" s="1" t="s">
        <v>130</v>
      </c>
      <c r="C149" s="1"/>
      <c r="D149" s="1"/>
      <c r="E149" s="1"/>
      <c r="F149" s="100"/>
      <c r="G149" s="11">
        <f>ROUND(SUM(G142:G148),5)</f>
        <v>0</v>
      </c>
      <c r="H149" s="11">
        <f>ROUND(SUM(H142:H148),5)</f>
        <v>0</v>
      </c>
      <c r="I149" s="11">
        <f t="shared" si="18"/>
        <v>0</v>
      </c>
      <c r="J149" s="90"/>
      <c r="K149" s="19">
        <f>ROUND(SUM(K142:K148),5)</f>
        <v>0</v>
      </c>
      <c r="L149" s="19">
        <f>ROUND(SUM(L142:L148),5)</f>
        <v>0</v>
      </c>
      <c r="M149" s="19">
        <f t="shared" si="19"/>
        <v>0</v>
      </c>
      <c r="N149" s="90"/>
      <c r="O149" s="44">
        <f>ROUND(SUM(O142:O148),5)</f>
        <v>0</v>
      </c>
    </row>
    <row r="150" spans="1:15" ht="15.75" hidden="1" thickBot="1" x14ac:dyDescent="0.3">
      <c r="A150" s="1"/>
      <c r="B150" s="1" t="s">
        <v>131</v>
      </c>
      <c r="C150" s="1"/>
      <c r="D150" s="1"/>
      <c r="E150" s="1"/>
      <c r="F150" s="100"/>
      <c r="G150" s="11"/>
      <c r="H150" s="11"/>
      <c r="I150" s="11"/>
      <c r="J150" s="90"/>
      <c r="K150" s="19"/>
      <c r="L150" s="19"/>
      <c r="M150" s="19"/>
      <c r="N150" s="90"/>
      <c r="O150" s="44"/>
    </row>
    <row r="151" spans="1:15" ht="15.75" hidden="1" thickBot="1" x14ac:dyDescent="0.3">
      <c r="A151" s="1"/>
      <c r="B151" s="1"/>
      <c r="C151" s="1" t="s">
        <v>132</v>
      </c>
      <c r="D151" s="1"/>
      <c r="E151" s="1"/>
      <c r="F151" s="100"/>
      <c r="G151" s="11">
        <v>0</v>
      </c>
      <c r="H151" s="11">
        <v>0</v>
      </c>
      <c r="I151" s="11">
        <f t="shared" ref="I151:I157" si="20">ROUND((G151-H151),5)</f>
        <v>0</v>
      </c>
      <c r="J151" s="90"/>
      <c r="K151" s="19">
        <v>0</v>
      </c>
      <c r="L151" s="19">
        <v>0</v>
      </c>
      <c r="M151" s="19">
        <f t="shared" ref="M151:M157" si="21">ROUND((K151-L151),5)</f>
        <v>0</v>
      </c>
      <c r="N151" s="90"/>
      <c r="O151" s="44">
        <v>0</v>
      </c>
    </row>
    <row r="152" spans="1:15" ht="15.75" hidden="1" thickBot="1" x14ac:dyDescent="0.3">
      <c r="A152" s="1"/>
      <c r="B152" s="1"/>
      <c r="C152" s="1" t="s">
        <v>133</v>
      </c>
      <c r="D152" s="1"/>
      <c r="E152" s="1"/>
      <c r="F152" s="100"/>
      <c r="G152" s="11">
        <v>0</v>
      </c>
      <c r="H152" s="11">
        <v>0</v>
      </c>
      <c r="I152" s="11">
        <f t="shared" si="20"/>
        <v>0</v>
      </c>
      <c r="J152" s="90"/>
      <c r="K152" s="19">
        <v>0</v>
      </c>
      <c r="L152" s="19">
        <v>0</v>
      </c>
      <c r="M152" s="19">
        <f t="shared" si="21"/>
        <v>0</v>
      </c>
      <c r="N152" s="90"/>
      <c r="O152" s="44">
        <v>0</v>
      </c>
    </row>
    <row r="153" spans="1:15" ht="15.75" hidden="1" thickBot="1" x14ac:dyDescent="0.3">
      <c r="A153" s="1"/>
      <c r="B153" s="1"/>
      <c r="C153" s="1" t="s">
        <v>134</v>
      </c>
      <c r="D153" s="1"/>
      <c r="E153" s="1"/>
      <c r="F153" s="100"/>
      <c r="G153" s="11">
        <v>0</v>
      </c>
      <c r="H153" s="11">
        <v>0</v>
      </c>
      <c r="I153" s="11">
        <f t="shared" si="20"/>
        <v>0</v>
      </c>
      <c r="J153" s="90"/>
      <c r="K153" s="19">
        <v>0</v>
      </c>
      <c r="L153" s="19">
        <v>0</v>
      </c>
      <c r="M153" s="19">
        <f t="shared" si="21"/>
        <v>0</v>
      </c>
      <c r="N153" s="90"/>
      <c r="O153" s="44">
        <v>0</v>
      </c>
    </row>
    <row r="154" spans="1:15" ht="15.75" hidden="1" thickBot="1" x14ac:dyDescent="0.3">
      <c r="A154" s="1"/>
      <c r="B154" s="1"/>
      <c r="C154" s="1" t="s">
        <v>135</v>
      </c>
      <c r="D154" s="1"/>
      <c r="E154" s="1"/>
      <c r="F154" s="100"/>
      <c r="G154" s="11">
        <v>0</v>
      </c>
      <c r="H154" s="11">
        <v>0</v>
      </c>
      <c r="I154" s="11">
        <f t="shared" si="20"/>
        <v>0</v>
      </c>
      <c r="J154" s="90"/>
      <c r="K154" s="19">
        <v>0</v>
      </c>
      <c r="L154" s="19">
        <v>0</v>
      </c>
      <c r="M154" s="19">
        <f t="shared" si="21"/>
        <v>0</v>
      </c>
      <c r="N154" s="90"/>
      <c r="O154" s="44">
        <v>0</v>
      </c>
    </row>
    <row r="155" spans="1:15" ht="15.75" hidden="1" thickBot="1" x14ac:dyDescent="0.3">
      <c r="A155" s="1"/>
      <c r="B155" s="1"/>
      <c r="C155" s="1" t="s">
        <v>136</v>
      </c>
      <c r="D155" s="1"/>
      <c r="E155" s="1"/>
      <c r="F155" s="100"/>
      <c r="G155" s="11">
        <v>0</v>
      </c>
      <c r="H155" s="11">
        <v>0</v>
      </c>
      <c r="I155" s="11">
        <f t="shared" si="20"/>
        <v>0</v>
      </c>
      <c r="J155" s="90"/>
      <c r="K155" s="19">
        <v>0</v>
      </c>
      <c r="L155" s="19">
        <v>0</v>
      </c>
      <c r="M155" s="19">
        <f t="shared" si="21"/>
        <v>0</v>
      </c>
      <c r="N155" s="90"/>
      <c r="O155" s="44">
        <v>0</v>
      </c>
    </row>
    <row r="156" spans="1:15" ht="15.75" hidden="1" thickBot="1" x14ac:dyDescent="0.3">
      <c r="A156" s="1"/>
      <c r="B156" s="1"/>
      <c r="C156" s="1" t="s">
        <v>137</v>
      </c>
      <c r="D156" s="1"/>
      <c r="E156" s="1"/>
      <c r="F156" s="100"/>
      <c r="G156" s="13">
        <v>0</v>
      </c>
      <c r="H156" s="13">
        <v>0</v>
      </c>
      <c r="I156" s="13">
        <f t="shared" si="20"/>
        <v>0</v>
      </c>
      <c r="J156" s="92"/>
      <c r="K156" s="21">
        <v>0</v>
      </c>
      <c r="L156" s="21">
        <v>0</v>
      </c>
      <c r="M156" s="21">
        <f t="shared" si="21"/>
        <v>0</v>
      </c>
      <c r="N156" s="92"/>
      <c r="O156" s="45">
        <v>0</v>
      </c>
    </row>
    <row r="157" spans="1:15" ht="15.75" hidden="1" thickBot="1" x14ac:dyDescent="0.3">
      <c r="A157" s="1"/>
      <c r="B157" s="1" t="s">
        <v>138</v>
      </c>
      <c r="C157" s="1"/>
      <c r="D157" s="1"/>
      <c r="E157" s="1"/>
      <c r="F157" s="100"/>
      <c r="G157" s="11">
        <f>ROUND(SUM(G150:G156),5)</f>
        <v>0</v>
      </c>
      <c r="H157" s="11">
        <f>ROUND(SUM(H150:H156),5)</f>
        <v>0</v>
      </c>
      <c r="I157" s="11">
        <f t="shared" si="20"/>
        <v>0</v>
      </c>
      <c r="J157" s="90"/>
      <c r="K157" s="19">
        <f>ROUND(SUM(K150:K156),5)</f>
        <v>0</v>
      </c>
      <c r="L157" s="19">
        <f>ROUND(SUM(L150:L156),5)</f>
        <v>0</v>
      </c>
      <c r="M157" s="19">
        <f t="shared" si="21"/>
        <v>0</v>
      </c>
      <c r="N157" s="90"/>
      <c r="O157" s="44">
        <f>ROUND(SUM(O150:O156),5)</f>
        <v>0</v>
      </c>
    </row>
    <row r="158" spans="1:15" ht="15.75" hidden="1" thickBot="1" x14ac:dyDescent="0.3">
      <c r="A158" s="1"/>
      <c r="B158" s="1" t="s">
        <v>139</v>
      </c>
      <c r="C158" s="1"/>
      <c r="D158" s="1"/>
      <c r="E158" s="1"/>
      <c r="F158" s="100"/>
      <c r="G158" s="11"/>
      <c r="H158" s="11"/>
      <c r="I158" s="11"/>
      <c r="J158" s="90"/>
      <c r="K158" s="19"/>
      <c r="L158" s="19"/>
      <c r="M158" s="19"/>
      <c r="N158" s="90"/>
      <c r="O158" s="44"/>
    </row>
    <row r="159" spans="1:15" ht="15.75" hidden="1" thickBot="1" x14ac:dyDescent="0.3">
      <c r="A159" s="1"/>
      <c r="B159" s="1"/>
      <c r="C159" s="1" t="s">
        <v>140</v>
      </c>
      <c r="D159" s="1"/>
      <c r="E159" s="1"/>
      <c r="F159" s="100"/>
      <c r="G159" s="11">
        <v>0</v>
      </c>
      <c r="H159" s="11">
        <v>0</v>
      </c>
      <c r="I159" s="11">
        <f>ROUND((G159-H159),5)</f>
        <v>0</v>
      </c>
      <c r="J159" s="90"/>
      <c r="K159" s="19">
        <v>0</v>
      </c>
      <c r="L159" s="19">
        <v>0</v>
      </c>
      <c r="M159" s="19">
        <f>ROUND((K159-L159),5)</f>
        <v>0</v>
      </c>
      <c r="N159" s="90"/>
      <c r="O159" s="44">
        <v>0</v>
      </c>
    </row>
    <row r="160" spans="1:15" ht="15.75" hidden="1" thickBot="1" x14ac:dyDescent="0.3">
      <c r="A160" s="1"/>
      <c r="B160" s="1"/>
      <c r="C160" s="1" t="s">
        <v>141</v>
      </c>
      <c r="D160" s="1"/>
      <c r="E160" s="1"/>
      <c r="F160" s="100"/>
      <c r="G160" s="14">
        <v>0</v>
      </c>
      <c r="H160" s="14">
        <v>0</v>
      </c>
      <c r="I160" s="14">
        <f>ROUND((G160-H160),5)</f>
        <v>0</v>
      </c>
      <c r="J160" s="93"/>
      <c r="K160" s="22">
        <v>0</v>
      </c>
      <c r="L160" s="22">
        <v>0</v>
      </c>
      <c r="M160" s="22">
        <f>ROUND((K160-L160),5)</f>
        <v>0</v>
      </c>
      <c r="N160" s="93"/>
      <c r="O160" s="47">
        <v>0</v>
      </c>
    </row>
    <row r="161" spans="1:15" ht="15.75" hidden="1" thickBot="1" x14ac:dyDescent="0.3">
      <c r="A161" s="1"/>
      <c r="B161" s="1" t="s">
        <v>142</v>
      </c>
      <c r="C161" s="1"/>
      <c r="D161" s="1"/>
      <c r="E161" s="1"/>
      <c r="F161" s="100"/>
      <c r="G161" s="15">
        <f>ROUND(SUM(G158:G160),5)</f>
        <v>0</v>
      </c>
      <c r="H161" s="15">
        <f>ROUND(SUM(H158:H160),5)</f>
        <v>0</v>
      </c>
      <c r="I161" s="15">
        <f>ROUND((G161-H161),5)</f>
        <v>0</v>
      </c>
      <c r="J161" s="95"/>
      <c r="K161" s="23">
        <f>ROUND(SUM(K158:K160),5)</f>
        <v>0</v>
      </c>
      <c r="L161" s="23">
        <f>ROUND(SUM(L158:L160),5)</f>
        <v>0</v>
      </c>
      <c r="M161" s="23">
        <f>ROUND((K161-L161),5)</f>
        <v>0</v>
      </c>
      <c r="N161" s="95"/>
      <c r="O161" s="48">
        <f>ROUND(SUM(O158:O160),5)</f>
        <v>0</v>
      </c>
    </row>
    <row r="162" spans="1:15" ht="15.75" thickBot="1" x14ac:dyDescent="0.3">
      <c r="A162" s="36" t="s">
        <v>143</v>
      </c>
      <c r="B162" s="36"/>
      <c r="C162" s="36"/>
      <c r="D162" s="36"/>
      <c r="E162" s="36"/>
      <c r="F162" s="103"/>
      <c r="G162" s="39">
        <f>ROUND(G23+G126+G141+G149+G157+G161,5)</f>
        <v>43605.7</v>
      </c>
      <c r="H162" s="39">
        <f>ROUND(H23+H126+H141+H149+H157+H161,5)</f>
        <v>35170.65</v>
      </c>
      <c r="I162" s="39">
        <f>ROUND((G162-H162),5)</f>
        <v>8435.0499999999993</v>
      </c>
      <c r="J162" s="94"/>
      <c r="K162" s="39">
        <f>K126</f>
        <v>448372.51</v>
      </c>
      <c r="L162" s="39">
        <f>ROUND(L22+L126+L141+L149+L157+L161,5)</f>
        <v>448437.05</v>
      </c>
      <c r="M162" s="39">
        <f>ROUND((K162-L162),5)</f>
        <v>-64.540000000000006</v>
      </c>
      <c r="N162" s="94"/>
      <c r="O162" s="49">
        <f>ROUND(O24+O126+O141+O149+O157+O161,5)</f>
        <v>511088</v>
      </c>
    </row>
    <row r="163" spans="1:15" ht="15.75" thickBot="1" x14ac:dyDescent="0.3">
      <c r="A163" s="1" t="s">
        <v>144</v>
      </c>
      <c r="B163" s="1"/>
      <c r="C163" s="1"/>
      <c r="D163" s="1"/>
      <c r="E163" s="1"/>
      <c r="F163" s="100"/>
      <c r="G163" s="55">
        <f>ROUND(G21-G162,5)</f>
        <v>200052.3</v>
      </c>
      <c r="H163" s="55">
        <f>ROUND(H21-H162,5)</f>
        <v>-35170.65</v>
      </c>
      <c r="I163" s="55">
        <f>ROUND(I21-I162,5)</f>
        <v>235222.95</v>
      </c>
      <c r="J163" s="94"/>
      <c r="K163" s="57">
        <f>ROUND(K21-K162,5)</f>
        <v>336398.73</v>
      </c>
      <c r="L163" s="57">
        <f>ROUND(L21-L162,5)</f>
        <v>-15272.883330000001</v>
      </c>
      <c r="M163" s="57">
        <f>ROUND(M21-M162,5)</f>
        <v>351671.61333000002</v>
      </c>
      <c r="N163" s="94"/>
      <c r="O163" s="59">
        <f>ROUND(O21-O162,5)</f>
        <v>2709</v>
      </c>
    </row>
    <row r="164" spans="1:15" hidden="1" x14ac:dyDescent="0.25">
      <c r="A164" s="1"/>
      <c r="B164" s="1"/>
      <c r="C164" s="1"/>
      <c r="D164" s="1"/>
      <c r="E164" s="1"/>
      <c r="F164" s="100"/>
      <c r="G164" s="11"/>
      <c r="H164" s="11"/>
      <c r="I164" s="11"/>
      <c r="J164" s="90"/>
      <c r="K164" s="19"/>
      <c r="L164" s="19"/>
      <c r="M164" s="19"/>
      <c r="N164" s="90"/>
      <c r="O164" s="44"/>
    </row>
    <row r="165" spans="1:15" hidden="1" x14ac:dyDescent="0.25">
      <c r="A165" s="1"/>
      <c r="B165" s="1"/>
      <c r="C165" s="1"/>
      <c r="D165" s="1"/>
      <c r="E165" s="1"/>
      <c r="F165" s="100"/>
      <c r="G165" s="11"/>
      <c r="H165" s="11"/>
      <c r="I165" s="11"/>
      <c r="J165" s="90"/>
      <c r="K165" s="19"/>
      <c r="L165" s="19"/>
      <c r="M165" s="19"/>
      <c r="N165" s="90"/>
      <c r="O165" s="44"/>
    </row>
    <row r="166" spans="1:15" hidden="1" x14ac:dyDescent="0.25">
      <c r="A166" s="1" t="s">
        <v>145</v>
      </c>
      <c r="B166" s="1"/>
      <c r="C166" s="1"/>
      <c r="D166" s="1"/>
      <c r="E166" s="1"/>
      <c r="F166" s="100"/>
      <c r="G166" s="11"/>
      <c r="H166" s="11"/>
      <c r="I166" s="11"/>
      <c r="J166" s="90"/>
      <c r="K166" s="19"/>
      <c r="L166" s="19"/>
      <c r="M166" s="19"/>
      <c r="N166" s="90"/>
      <c r="O166" s="44"/>
    </row>
    <row r="167" spans="1:15" hidden="1" x14ac:dyDescent="0.25">
      <c r="A167" s="1"/>
      <c r="B167" s="1" t="s">
        <v>146</v>
      </c>
      <c r="C167" s="1"/>
      <c r="D167" s="1"/>
      <c r="E167" s="1"/>
      <c r="F167" s="100"/>
      <c r="G167" s="14">
        <v>0</v>
      </c>
      <c r="H167" s="14">
        <v>0</v>
      </c>
      <c r="I167" s="14">
        <f>ROUND((G167-H167),5)</f>
        <v>0</v>
      </c>
      <c r="J167" s="93"/>
      <c r="K167" s="22">
        <v>0</v>
      </c>
      <c r="L167" s="22">
        <v>0</v>
      </c>
      <c r="M167" s="22">
        <f>ROUND((K167-L167),5)</f>
        <v>0</v>
      </c>
      <c r="N167" s="93"/>
      <c r="O167" s="47">
        <v>0</v>
      </c>
    </row>
    <row r="168" spans="1:15" hidden="1" x14ac:dyDescent="0.25">
      <c r="A168" s="1" t="s">
        <v>147</v>
      </c>
      <c r="B168" s="1"/>
      <c r="C168" s="1"/>
      <c r="D168" s="1"/>
      <c r="E168" s="1"/>
      <c r="F168" s="100"/>
      <c r="G168" s="15">
        <f>ROUND(SUM(G166:G167),5)</f>
        <v>0</v>
      </c>
      <c r="H168" s="15">
        <f>ROUND(SUM(H166:H167),5)</f>
        <v>0</v>
      </c>
      <c r="I168" s="15">
        <f>ROUND((G168-H168),5)</f>
        <v>0</v>
      </c>
      <c r="J168" s="95"/>
      <c r="K168" s="23">
        <f>ROUND(SUM(K166:K167),5)</f>
        <v>0</v>
      </c>
      <c r="L168" s="23">
        <f>ROUND(SUM(L166:L167),5)</f>
        <v>0</v>
      </c>
      <c r="M168" s="23">
        <f>ROUND((K168-L168),5)</f>
        <v>0</v>
      </c>
      <c r="N168" s="95"/>
      <c r="O168" s="48">
        <f>ROUND(SUM(O166:O167),5)</f>
        <v>0</v>
      </c>
    </row>
    <row r="169" spans="1:15" hidden="1" x14ac:dyDescent="0.25">
      <c r="A169" s="1"/>
      <c r="B169" s="1"/>
      <c r="C169" s="1"/>
      <c r="D169" s="1"/>
      <c r="E169" s="1"/>
      <c r="F169" s="100"/>
      <c r="G169" s="15">
        <f>ROUND(G165+G168,5)</f>
        <v>0</v>
      </c>
      <c r="H169" s="15">
        <f>ROUND(H165+H168,5)</f>
        <v>0</v>
      </c>
      <c r="I169" s="15">
        <f>ROUND((G169-H169),5)</f>
        <v>0</v>
      </c>
      <c r="J169" s="95"/>
      <c r="K169" s="23">
        <f>ROUND(K165+K168,5)</f>
        <v>0</v>
      </c>
      <c r="L169" s="23">
        <f>ROUND(L165+L168,5)</f>
        <v>0</v>
      </c>
      <c r="M169" s="23">
        <f>ROUND((K169-L169),5)</f>
        <v>0</v>
      </c>
      <c r="N169" s="95"/>
      <c r="O169" s="48">
        <f>ROUND(O165+O168,5)</f>
        <v>0</v>
      </c>
    </row>
    <row r="170" spans="1:15" hidden="1" x14ac:dyDescent="0.25">
      <c r="A170" s="1"/>
      <c r="B170" s="1"/>
      <c r="C170" s="1"/>
      <c r="D170" s="1"/>
      <c r="E170" s="1"/>
      <c r="F170" s="100"/>
      <c r="G170" s="15">
        <f>ROUND(G164-G169,5)</f>
        <v>0</v>
      </c>
      <c r="H170" s="15">
        <f>ROUND(H164-H169,5)</f>
        <v>0</v>
      </c>
      <c r="I170" s="15">
        <f>ROUND((G170-H170),5)</f>
        <v>0</v>
      </c>
      <c r="J170" s="95"/>
      <c r="K170" s="23">
        <f>ROUND(K164-K169,5)</f>
        <v>0</v>
      </c>
      <c r="L170" s="23">
        <f>ROUND(L164-L169,5)</f>
        <v>0</v>
      </c>
      <c r="M170" s="23">
        <f>ROUND((K170-L170),5)</f>
        <v>0</v>
      </c>
      <c r="N170" s="95"/>
      <c r="O170" s="48">
        <f>ROUND(O164-O169,5)</f>
        <v>0</v>
      </c>
    </row>
    <row r="171" spans="1:15" s="3" customFormat="1" ht="12" hidden="1" thickBot="1" x14ac:dyDescent="0.25">
      <c r="A171" s="1"/>
      <c r="B171" s="1"/>
      <c r="C171" s="1"/>
      <c r="D171" s="1"/>
      <c r="E171" s="1"/>
      <c r="F171" s="100"/>
      <c r="G171" s="16">
        <f>ROUND(G163+G170,5)</f>
        <v>200052.3</v>
      </c>
      <c r="H171" s="16">
        <f>ROUND(H163+H170,5)</f>
        <v>-35170.65</v>
      </c>
      <c r="I171" s="16">
        <f>ROUND((G171-H171),5)</f>
        <v>235222.95</v>
      </c>
      <c r="J171" s="96"/>
      <c r="K171" s="24">
        <f>ROUND(K163+K170,5)</f>
        <v>336398.73</v>
      </c>
      <c r="L171" s="24">
        <f>ROUND(L163+L170,5)</f>
        <v>-15272.883330000001</v>
      </c>
      <c r="M171" s="24">
        <f>ROUND((K171-L171),5)</f>
        <v>351671.61333000002</v>
      </c>
      <c r="N171" s="96"/>
      <c r="O171" s="50">
        <f>ROUND(O163+O170,5)</f>
        <v>2709</v>
      </c>
    </row>
    <row r="172" spans="1:15" x14ac:dyDescent="0.25">
      <c r="G172" s="60"/>
      <c r="H172" s="60"/>
      <c r="I172" s="60"/>
      <c r="K172" s="60"/>
      <c r="L172" s="60"/>
      <c r="M172" s="60"/>
      <c r="O172" s="61"/>
    </row>
  </sheetData>
  <mergeCells count="2">
    <mergeCell ref="G1:I1"/>
    <mergeCell ref="K1:M1"/>
  </mergeCells>
  <pageMargins left="0.7" right="0.7" top="0.75" bottom="0.75" header="0.1" footer="0.3"/>
  <pageSetup scale="65" orientation="portrait" r:id="rId1"/>
  <headerFooter>
    <oddHeader xml:space="preserve">&amp;L&amp;"Arial,Bold"&amp;8 10:08 AM
 01/18/21
 Accrual Basis&amp;C&amp;"Arial,Bold"&amp;12 Gold Mountain CSD
&amp;14 Budget Comparison: Water &amp;&amp; Sewer
May &amp;10
 2021
</oddHeader>
    <oddFooter>&amp;R&amp;"Arial,Bold"&amp;8 Page &amp;P of &amp;N</oddFooter>
  </headerFooter>
  <ignoredErrors>
    <ignoredError sqref="H10 M10 L10" formula="1"/>
  </ignoredErrors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38100</xdr:colOff>
                <xdr:row>1</xdr:row>
                <xdr:rowOff>28575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38100</xdr:colOff>
                <xdr:row>1</xdr:row>
                <xdr:rowOff>28575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641E8-C1D5-44F6-9A1D-8C00ED0C0532}">
  <dimension ref="C1:Y32"/>
  <sheetViews>
    <sheetView workbookViewId="0">
      <pane xSplit="9" ySplit="2" topLeftCell="J3" activePane="bottomRight" state="frozenSplit"/>
      <selection pane="topRight" activeCell="E1" sqref="E1"/>
      <selection pane="bottomLeft" activeCell="A3" sqref="A3"/>
      <selection pane="bottomRight" activeCell="P2" sqref="P2:T2"/>
    </sheetView>
  </sheetViews>
  <sheetFormatPr defaultRowHeight="15" x14ac:dyDescent="0.25"/>
  <cols>
    <col min="1" max="5" width="3" customWidth="1"/>
    <col min="6" max="8" width="3" style="3" customWidth="1"/>
    <col min="9" max="9" width="31" style="3" customWidth="1"/>
    <col min="10" max="10" width="9.7109375" bestFit="1" customWidth="1"/>
    <col min="11" max="11" width="2.28515625" customWidth="1"/>
    <col min="12" max="12" width="7.85546875" bestFit="1" customWidth="1"/>
    <col min="13" max="13" width="2.28515625" customWidth="1"/>
    <col min="14" max="14" width="12" bestFit="1" customWidth="1"/>
    <col min="15" max="15" width="2.28515625" customWidth="1"/>
    <col min="16" max="16" width="9.7109375" bestFit="1" customWidth="1"/>
    <col min="17" max="17" width="2.28515625" customWidth="1"/>
    <col min="18" max="18" width="10" bestFit="1" customWidth="1"/>
    <col min="19" max="19" width="2.28515625" customWidth="1"/>
    <col min="20" max="20" width="12" bestFit="1" customWidth="1"/>
    <col min="21" max="21" width="2.28515625" customWidth="1"/>
    <col min="22" max="22" width="12.42578125" bestFit="1" customWidth="1"/>
    <col min="24" max="24" width="10.42578125" customWidth="1"/>
    <col min="25" max="25" width="11.28515625" customWidth="1"/>
  </cols>
  <sheetData>
    <row r="1" spans="3:25" ht="15.75" thickBot="1" x14ac:dyDescent="0.3">
      <c r="F1" s="1"/>
      <c r="G1" s="1"/>
      <c r="H1" s="1"/>
      <c r="I1" s="1"/>
      <c r="J1" s="107" t="s">
        <v>149</v>
      </c>
      <c r="K1" s="107"/>
      <c r="L1" s="107"/>
      <c r="M1" s="107"/>
      <c r="N1" s="107"/>
      <c r="O1" s="73"/>
      <c r="P1" s="108" t="s">
        <v>150</v>
      </c>
      <c r="Q1" s="108"/>
      <c r="R1" s="108"/>
      <c r="S1" s="108"/>
      <c r="T1" s="108"/>
      <c r="U1" s="73"/>
      <c r="V1" s="43" t="s">
        <v>168</v>
      </c>
      <c r="X1" s="62" t="s">
        <v>169</v>
      </c>
      <c r="Y1" s="62" t="s">
        <v>170</v>
      </c>
    </row>
    <row r="2" spans="3:25" s="6" customFormat="1" ht="16.5" thickTop="1" thickBot="1" x14ac:dyDescent="0.3">
      <c r="F2" s="4"/>
      <c r="G2" s="4"/>
      <c r="H2" s="4"/>
      <c r="I2" s="4"/>
      <c r="J2" s="9" t="str">
        <f>Y2</f>
        <v>JAN 21</v>
      </c>
      <c r="K2" s="10"/>
      <c r="L2" s="9" t="s">
        <v>0</v>
      </c>
      <c r="M2" s="10"/>
      <c r="N2" s="9" t="s">
        <v>1</v>
      </c>
      <c r="O2" s="5"/>
      <c r="P2" s="17" t="s">
        <v>2</v>
      </c>
      <c r="Q2" s="18"/>
      <c r="R2" s="17" t="s">
        <v>3</v>
      </c>
      <c r="S2" s="18"/>
      <c r="T2" s="17" t="s">
        <v>1</v>
      </c>
      <c r="U2" s="5"/>
      <c r="V2" s="25" t="s">
        <v>198</v>
      </c>
      <c r="X2" s="63">
        <v>7</v>
      </c>
      <c r="Y2" s="64" t="s">
        <v>171</v>
      </c>
    </row>
    <row r="3" spans="3:25" ht="15.75" thickTop="1" x14ac:dyDescent="0.25">
      <c r="D3" s="1" t="s">
        <v>197</v>
      </c>
      <c r="E3" s="1"/>
      <c r="F3" s="1"/>
      <c r="J3" s="11"/>
      <c r="K3" s="12"/>
      <c r="L3" s="11"/>
      <c r="M3" s="12"/>
      <c r="N3" s="11"/>
      <c r="O3" s="2"/>
      <c r="P3" s="19"/>
      <c r="Q3" s="20"/>
      <c r="R3" s="19"/>
      <c r="S3" s="20"/>
      <c r="T3" s="19"/>
      <c r="U3" s="2"/>
      <c r="V3" s="68"/>
    </row>
    <row r="4" spans="3:25" x14ac:dyDescent="0.25">
      <c r="D4" s="1"/>
      <c r="E4" s="1" t="s">
        <v>196</v>
      </c>
      <c r="F4" s="1"/>
      <c r="J4" s="11"/>
      <c r="K4" s="12"/>
      <c r="L4" s="11">
        <f>V4/12</f>
        <v>9000</v>
      </c>
      <c r="M4" s="12"/>
      <c r="N4" s="11">
        <f>ROUND((J4-L4),5)</f>
        <v>-9000</v>
      </c>
      <c r="O4" s="2"/>
      <c r="P4" s="19"/>
      <c r="Q4" s="20"/>
      <c r="R4" s="19">
        <f>(V4/12)*$X$2</f>
        <v>63000</v>
      </c>
      <c r="S4" s="20"/>
      <c r="T4" s="19">
        <f>ROUND((P4-R4),5)</f>
        <v>-63000</v>
      </c>
      <c r="U4" s="2"/>
      <c r="V4" s="68">
        <v>108000</v>
      </c>
    </row>
    <row r="5" spans="3:25" x14ac:dyDescent="0.25">
      <c r="D5" s="1"/>
      <c r="E5" s="1" t="s">
        <v>195</v>
      </c>
      <c r="F5" s="1"/>
      <c r="J5" s="11"/>
      <c r="K5" s="12"/>
      <c r="L5" s="11">
        <f>V5/12</f>
        <v>41.666666666666664</v>
      </c>
      <c r="M5" s="12"/>
      <c r="N5" s="11">
        <f>ROUND((J5-L5),5)</f>
        <v>-41.666670000000003</v>
      </c>
      <c r="O5" s="2"/>
      <c r="P5" s="19"/>
      <c r="Q5" s="20"/>
      <c r="R5" s="19">
        <f>(V5/12)*$X$2</f>
        <v>291.66666666666663</v>
      </c>
      <c r="S5" s="20"/>
      <c r="T5" s="19">
        <f>ROUND((P5-R5),5)</f>
        <v>-291.66667000000001</v>
      </c>
      <c r="U5" s="2"/>
      <c r="V5" s="68">
        <v>500</v>
      </c>
    </row>
    <row r="6" spans="3:25" ht="15.75" thickBot="1" x14ac:dyDescent="0.3">
      <c r="D6" s="1"/>
      <c r="E6" s="1" t="s">
        <v>194</v>
      </c>
      <c r="F6" s="1"/>
      <c r="J6" s="13"/>
      <c r="K6" s="12"/>
      <c r="L6" s="11">
        <f>V6/12</f>
        <v>0</v>
      </c>
      <c r="M6" s="12"/>
      <c r="N6" s="13">
        <f>ROUND((J6-L6),5)</f>
        <v>0</v>
      </c>
      <c r="O6" s="2"/>
      <c r="P6" s="21"/>
      <c r="Q6" s="20"/>
      <c r="R6" s="19">
        <f>(V6/12)*$X$2</f>
        <v>0</v>
      </c>
      <c r="S6" s="20"/>
      <c r="T6" s="21">
        <f>ROUND((P6-R6),5)</f>
        <v>0</v>
      </c>
      <c r="U6" s="2"/>
      <c r="V6" s="71">
        <v>0</v>
      </c>
    </row>
    <row r="7" spans="3:25" x14ac:dyDescent="0.25">
      <c r="D7" s="1" t="s">
        <v>167</v>
      </c>
      <c r="E7" s="1"/>
      <c r="F7" s="1"/>
      <c r="J7" s="70">
        <f>ROUND(SUM(J3:J6),5)</f>
        <v>0</v>
      </c>
      <c r="K7" s="56"/>
      <c r="L7" s="70">
        <f>ROUND(SUM(L3:L6),5)</f>
        <v>9041.6666700000005</v>
      </c>
      <c r="M7" s="56"/>
      <c r="N7" s="70">
        <f>ROUND(SUM(N3:N6),5)</f>
        <v>-9041.6666700000005</v>
      </c>
      <c r="O7" s="2"/>
      <c r="P7" s="74">
        <f>ROUND(SUM(P3:P6),5)</f>
        <v>0</v>
      </c>
      <c r="Q7" s="58"/>
      <c r="R7" s="74">
        <f>ROUND(SUM(R3:R6),5)</f>
        <v>63291.666669999999</v>
      </c>
      <c r="S7" s="58"/>
      <c r="T7" s="74">
        <f>ROUND(SUM(T3:T6),5)</f>
        <v>-63291.666669999999</v>
      </c>
      <c r="U7" s="2"/>
      <c r="V7" s="69">
        <f>ROUND(SUM(V3:V6),5)</f>
        <v>108500</v>
      </c>
    </row>
    <row r="8" spans="3:25" x14ac:dyDescent="0.25">
      <c r="C8" s="1" t="s">
        <v>193</v>
      </c>
      <c r="D8" s="1"/>
      <c r="E8" s="1"/>
      <c r="F8" s="1"/>
      <c r="J8" s="11"/>
      <c r="K8" s="12"/>
      <c r="L8" s="11"/>
      <c r="M8" s="12"/>
      <c r="N8" s="11"/>
      <c r="O8" s="2"/>
      <c r="P8" s="19"/>
      <c r="Q8" s="20"/>
      <c r="R8" s="19"/>
      <c r="S8" s="20"/>
      <c r="T8" s="19"/>
      <c r="U8" s="2"/>
      <c r="V8" s="68"/>
      <c r="X8" s="72"/>
    </row>
    <row r="9" spans="3:25" x14ac:dyDescent="0.25">
      <c r="D9" s="1" t="s">
        <v>5</v>
      </c>
      <c r="E9" s="1"/>
      <c r="F9" s="1"/>
      <c r="J9" s="11"/>
      <c r="K9" s="12"/>
      <c r="L9" s="11"/>
      <c r="M9" s="12"/>
      <c r="N9" s="11"/>
      <c r="O9" s="2"/>
      <c r="P9" s="19"/>
      <c r="Q9" s="20"/>
      <c r="R9" s="19"/>
      <c r="S9" s="20"/>
      <c r="T9" s="19"/>
      <c r="U9" s="2"/>
      <c r="V9" s="68"/>
    </row>
    <row r="10" spans="3:25" x14ac:dyDescent="0.25">
      <c r="D10" s="1"/>
      <c r="E10" s="1" t="s">
        <v>192</v>
      </c>
      <c r="F10" s="1"/>
      <c r="J10" s="11"/>
      <c r="K10" s="12"/>
      <c r="L10" s="11"/>
      <c r="M10" s="12"/>
      <c r="N10" s="11"/>
      <c r="O10" s="2"/>
      <c r="P10" s="19"/>
      <c r="Q10" s="20"/>
      <c r="R10" s="19"/>
      <c r="S10" s="20"/>
      <c r="T10" s="19"/>
      <c r="U10" s="2"/>
      <c r="V10" s="68"/>
    </row>
    <row r="11" spans="3:25" x14ac:dyDescent="0.25">
      <c r="D11" s="1"/>
      <c r="E11" s="1"/>
      <c r="F11" s="1" t="s">
        <v>191</v>
      </c>
      <c r="J11" s="11"/>
      <c r="K11" s="12"/>
      <c r="L11" s="11">
        <f t="shared" ref="L11:L22" si="0">V11/12</f>
        <v>1773.6666666666667</v>
      </c>
      <c r="M11" s="12"/>
      <c r="N11" s="11">
        <f t="shared" ref="N11:N22" si="1">ROUND((J11-L11),5)</f>
        <v>-1773.6666700000001</v>
      </c>
      <c r="O11" s="2"/>
      <c r="P11" s="19"/>
      <c r="Q11" s="20"/>
      <c r="R11" s="19">
        <f t="shared" ref="R11:R22" si="2">(V11/12)*$X$2</f>
        <v>12415.666666666668</v>
      </c>
      <c r="S11" s="20"/>
      <c r="T11" s="19">
        <f t="shared" ref="T11:T22" si="3">ROUND((P11-R11),5)</f>
        <v>-12415.666670000001</v>
      </c>
      <c r="U11" s="2"/>
      <c r="V11" s="68">
        <v>21284</v>
      </c>
    </row>
    <row r="12" spans="3:25" x14ac:dyDescent="0.25">
      <c r="D12" s="1"/>
      <c r="E12" s="1"/>
      <c r="F12" s="1" t="s">
        <v>190</v>
      </c>
      <c r="J12" s="11"/>
      <c r="K12" s="12"/>
      <c r="L12" s="11">
        <f t="shared" si="0"/>
        <v>0</v>
      </c>
      <c r="M12" s="12"/>
      <c r="N12" s="11">
        <f t="shared" si="1"/>
        <v>0</v>
      </c>
      <c r="O12" s="2"/>
      <c r="P12" s="19"/>
      <c r="Q12" s="20"/>
      <c r="R12" s="19">
        <f t="shared" si="2"/>
        <v>0</v>
      </c>
      <c r="S12" s="20"/>
      <c r="T12" s="19">
        <f t="shared" si="3"/>
        <v>0</v>
      </c>
      <c r="U12" s="2"/>
      <c r="V12" s="68">
        <v>0</v>
      </c>
    </row>
    <row r="13" spans="3:25" x14ac:dyDescent="0.25">
      <c r="D13" s="1"/>
      <c r="E13" s="1"/>
      <c r="F13" s="1" t="s">
        <v>189</v>
      </c>
      <c r="J13" s="11"/>
      <c r="K13" s="12"/>
      <c r="L13" s="11">
        <f t="shared" si="0"/>
        <v>796.58333333333337</v>
      </c>
      <c r="M13" s="12"/>
      <c r="N13" s="11">
        <f t="shared" si="1"/>
        <v>-796.58333000000005</v>
      </c>
      <c r="O13" s="2"/>
      <c r="P13" s="19"/>
      <c r="Q13" s="20"/>
      <c r="R13" s="19">
        <f t="shared" si="2"/>
        <v>5576.0833333333339</v>
      </c>
      <c r="S13" s="20"/>
      <c r="T13" s="19">
        <f t="shared" si="3"/>
        <v>-5576.0833300000004</v>
      </c>
      <c r="U13" s="2"/>
      <c r="V13" s="68">
        <v>9559</v>
      </c>
    </row>
    <row r="14" spans="3:25" x14ac:dyDescent="0.25">
      <c r="D14" s="1"/>
      <c r="E14" s="1"/>
      <c r="F14" s="1" t="s">
        <v>188</v>
      </c>
      <c r="J14" s="11"/>
      <c r="K14" s="12"/>
      <c r="L14" s="11">
        <f t="shared" si="0"/>
        <v>0</v>
      </c>
      <c r="M14" s="12"/>
      <c r="N14" s="11">
        <f t="shared" si="1"/>
        <v>0</v>
      </c>
      <c r="O14" s="2"/>
      <c r="P14" s="19"/>
      <c r="Q14" s="20"/>
      <c r="R14" s="19">
        <f t="shared" si="2"/>
        <v>0</v>
      </c>
      <c r="S14" s="20"/>
      <c r="T14" s="19">
        <f t="shared" si="3"/>
        <v>0</v>
      </c>
      <c r="U14" s="2"/>
      <c r="V14" s="68">
        <v>0</v>
      </c>
    </row>
    <row r="15" spans="3:25" x14ac:dyDescent="0.25">
      <c r="D15" s="1"/>
      <c r="E15" s="1"/>
      <c r="F15" s="1" t="s">
        <v>187</v>
      </c>
      <c r="J15" s="11"/>
      <c r="K15" s="12"/>
      <c r="L15" s="11">
        <f t="shared" si="0"/>
        <v>888.75</v>
      </c>
      <c r="M15" s="12"/>
      <c r="N15" s="11">
        <f t="shared" si="1"/>
        <v>-888.75</v>
      </c>
      <c r="O15" s="2"/>
      <c r="P15" s="19"/>
      <c r="Q15" s="20"/>
      <c r="R15" s="19">
        <f t="shared" si="2"/>
        <v>6221.25</v>
      </c>
      <c r="S15" s="20"/>
      <c r="T15" s="19">
        <f t="shared" si="3"/>
        <v>-6221.25</v>
      </c>
      <c r="U15" s="2"/>
      <c r="V15" s="68">
        <v>10665</v>
      </c>
    </row>
    <row r="16" spans="3:25" x14ac:dyDescent="0.25">
      <c r="D16" s="1"/>
      <c r="E16" s="1"/>
      <c r="F16" s="1" t="s">
        <v>186</v>
      </c>
      <c r="J16" s="11"/>
      <c r="K16" s="12"/>
      <c r="L16" s="11">
        <f t="shared" si="0"/>
        <v>799.91666666666663</v>
      </c>
      <c r="M16" s="12"/>
      <c r="N16" s="11">
        <f t="shared" si="1"/>
        <v>-799.91666999999995</v>
      </c>
      <c r="O16" s="2"/>
      <c r="P16" s="19"/>
      <c r="Q16" s="20"/>
      <c r="R16" s="19">
        <f t="shared" si="2"/>
        <v>5599.4166666666661</v>
      </c>
      <c r="S16" s="20"/>
      <c r="T16" s="19">
        <f t="shared" si="3"/>
        <v>-5599.4166699999996</v>
      </c>
      <c r="U16" s="2"/>
      <c r="V16" s="68">
        <v>9599</v>
      </c>
    </row>
    <row r="17" spans="4:24" x14ac:dyDescent="0.25">
      <c r="D17" s="1"/>
      <c r="E17" s="1"/>
      <c r="F17" s="1" t="s">
        <v>185</v>
      </c>
      <c r="J17" s="11"/>
      <c r="K17" s="12"/>
      <c r="L17" s="11">
        <f t="shared" si="0"/>
        <v>3333.3333333333335</v>
      </c>
      <c r="M17" s="12"/>
      <c r="N17" s="11">
        <f t="shared" si="1"/>
        <v>-3333.3333299999999</v>
      </c>
      <c r="O17" s="2"/>
      <c r="P17" s="19"/>
      <c r="Q17" s="20"/>
      <c r="R17" s="19">
        <f t="shared" si="2"/>
        <v>23333.333333333336</v>
      </c>
      <c r="S17" s="20"/>
      <c r="T17" s="19">
        <f t="shared" si="3"/>
        <v>-23333.333330000001</v>
      </c>
      <c r="U17" s="2"/>
      <c r="V17" s="68">
        <v>40000</v>
      </c>
    </row>
    <row r="18" spans="4:24" x14ac:dyDescent="0.25">
      <c r="D18" s="1"/>
      <c r="E18" s="1"/>
      <c r="F18" s="1" t="s">
        <v>184</v>
      </c>
      <c r="J18" s="11"/>
      <c r="K18" s="12"/>
      <c r="L18" s="11">
        <f t="shared" si="0"/>
        <v>83.333333333333329</v>
      </c>
      <c r="M18" s="12"/>
      <c r="N18" s="11">
        <f t="shared" si="1"/>
        <v>-83.333330000000004</v>
      </c>
      <c r="O18" s="2"/>
      <c r="P18" s="19"/>
      <c r="Q18" s="20"/>
      <c r="R18" s="19">
        <f t="shared" si="2"/>
        <v>583.33333333333326</v>
      </c>
      <c r="S18" s="20"/>
      <c r="T18" s="19">
        <f t="shared" si="3"/>
        <v>-583.33333000000005</v>
      </c>
      <c r="U18" s="2"/>
      <c r="V18" s="68">
        <v>1000</v>
      </c>
    </row>
    <row r="19" spans="4:24" x14ac:dyDescent="0.25">
      <c r="D19" s="1"/>
      <c r="E19" s="1"/>
      <c r="F19" s="1" t="s">
        <v>183</v>
      </c>
      <c r="J19" s="11"/>
      <c r="K19" s="12"/>
      <c r="L19" s="11">
        <f t="shared" si="0"/>
        <v>83.333333333333329</v>
      </c>
      <c r="M19" s="12"/>
      <c r="N19" s="11">
        <f t="shared" si="1"/>
        <v>-83.333330000000004</v>
      </c>
      <c r="O19" s="2"/>
      <c r="P19" s="19"/>
      <c r="Q19" s="20"/>
      <c r="R19" s="19">
        <f t="shared" si="2"/>
        <v>583.33333333333326</v>
      </c>
      <c r="S19" s="20"/>
      <c r="T19" s="19">
        <f t="shared" si="3"/>
        <v>-583.33333000000005</v>
      </c>
      <c r="U19" s="2"/>
      <c r="V19" s="68">
        <v>1000</v>
      </c>
    </row>
    <row r="20" spans="4:24" x14ac:dyDescent="0.25">
      <c r="D20" s="1"/>
      <c r="E20" s="1"/>
      <c r="F20" s="1" t="s">
        <v>182</v>
      </c>
      <c r="J20" s="11"/>
      <c r="K20" s="12"/>
      <c r="L20" s="11">
        <f t="shared" si="0"/>
        <v>0</v>
      </c>
      <c r="M20" s="12"/>
      <c r="N20" s="11">
        <f t="shared" si="1"/>
        <v>0</v>
      </c>
      <c r="O20" s="2"/>
      <c r="P20" s="19"/>
      <c r="Q20" s="20"/>
      <c r="R20" s="19">
        <f t="shared" si="2"/>
        <v>0</v>
      </c>
      <c r="S20" s="20"/>
      <c r="T20" s="19">
        <f t="shared" si="3"/>
        <v>0</v>
      </c>
      <c r="U20" s="2"/>
      <c r="V20" s="68">
        <v>0</v>
      </c>
    </row>
    <row r="21" spans="4:24" x14ac:dyDescent="0.25">
      <c r="D21" s="1"/>
      <c r="E21" s="1"/>
      <c r="F21" s="1" t="s">
        <v>181</v>
      </c>
      <c r="J21" s="11"/>
      <c r="K21" s="12"/>
      <c r="L21" s="11">
        <f t="shared" si="0"/>
        <v>0</v>
      </c>
      <c r="M21" s="12"/>
      <c r="N21" s="11">
        <f t="shared" si="1"/>
        <v>0</v>
      </c>
      <c r="O21" s="2"/>
      <c r="P21" s="19"/>
      <c r="Q21" s="20"/>
      <c r="R21" s="19">
        <f t="shared" si="2"/>
        <v>0</v>
      </c>
      <c r="S21" s="20"/>
      <c r="T21" s="19">
        <f t="shared" si="3"/>
        <v>0</v>
      </c>
      <c r="U21" s="2"/>
      <c r="V21" s="68">
        <v>0</v>
      </c>
    </row>
    <row r="22" spans="4:24" ht="15.75" thickBot="1" x14ac:dyDescent="0.3">
      <c r="D22" s="1"/>
      <c r="E22" s="1"/>
      <c r="F22" s="1" t="s">
        <v>180</v>
      </c>
      <c r="J22" s="13"/>
      <c r="K22" s="12"/>
      <c r="L22" s="11">
        <f t="shared" si="0"/>
        <v>0</v>
      </c>
      <c r="M22" s="12"/>
      <c r="N22" s="13">
        <f t="shared" si="1"/>
        <v>0</v>
      </c>
      <c r="O22" s="2"/>
      <c r="P22" s="21"/>
      <c r="Q22" s="20"/>
      <c r="R22" s="19">
        <f t="shared" si="2"/>
        <v>0</v>
      </c>
      <c r="S22" s="20"/>
      <c r="T22" s="21">
        <f t="shared" si="3"/>
        <v>0</v>
      </c>
      <c r="U22" s="2"/>
      <c r="V22" s="71">
        <v>0</v>
      </c>
    </row>
    <row r="23" spans="4:24" x14ac:dyDescent="0.25">
      <c r="D23" s="1"/>
      <c r="E23" s="1" t="s">
        <v>179</v>
      </c>
      <c r="F23" s="1"/>
      <c r="J23" s="70">
        <f>ROUND(SUM(J10:J22),5)</f>
        <v>0</v>
      </c>
      <c r="K23" s="56"/>
      <c r="L23" s="70">
        <f>ROUND(SUM(L10:L22),5)</f>
        <v>7758.9166699999996</v>
      </c>
      <c r="M23" s="56"/>
      <c r="N23" s="70">
        <f>ROUND(SUM(N10:N22),5)</f>
        <v>-7758.9166599999999</v>
      </c>
      <c r="O23" s="2"/>
      <c r="P23" s="74">
        <f>ROUND(SUM(P10:P22),5)</f>
        <v>0</v>
      </c>
      <c r="Q23" s="58"/>
      <c r="R23" s="74">
        <f>ROUND(SUM(R10:R22),5)</f>
        <v>54312.416669999999</v>
      </c>
      <c r="S23" s="58"/>
      <c r="T23" s="74">
        <f>ROUND(SUM(T10:T22),5)</f>
        <v>-54312.416660000003</v>
      </c>
      <c r="U23" s="2"/>
      <c r="V23" s="69">
        <f>ROUND(SUM(V10:V22),5)</f>
        <v>93107</v>
      </c>
    </row>
    <row r="24" spans="4:24" x14ac:dyDescent="0.25">
      <c r="D24" s="1"/>
      <c r="E24" s="1" t="s">
        <v>178</v>
      </c>
      <c r="F24" s="1"/>
      <c r="J24" s="11"/>
      <c r="K24" s="12"/>
      <c r="L24" s="11"/>
      <c r="M24" s="12"/>
      <c r="N24" s="11"/>
      <c r="O24" s="2"/>
      <c r="P24" s="19"/>
      <c r="Q24" s="20"/>
      <c r="R24" s="19"/>
      <c r="S24" s="20"/>
      <c r="T24" s="19"/>
      <c r="U24" s="2"/>
      <c r="V24" s="68"/>
    </row>
    <row r="25" spans="4:24" x14ac:dyDescent="0.25">
      <c r="D25" s="1"/>
      <c r="E25" s="1"/>
      <c r="F25" s="1" t="s">
        <v>177</v>
      </c>
      <c r="J25" s="11"/>
      <c r="K25" s="12"/>
      <c r="L25" s="11">
        <f>V25/12</f>
        <v>41.666666666666664</v>
      </c>
      <c r="M25" s="12"/>
      <c r="N25" s="11">
        <f>ROUND((J25-L25),5)</f>
        <v>-41.666670000000003</v>
      </c>
      <c r="O25" s="2"/>
      <c r="P25" s="19"/>
      <c r="Q25" s="20"/>
      <c r="R25" s="19">
        <f>(V25/12)*$X$2</f>
        <v>291.66666666666663</v>
      </c>
      <c r="S25" s="20"/>
      <c r="T25" s="19">
        <f>ROUND((P25-R25),5)</f>
        <v>-291.66667000000001</v>
      </c>
      <c r="U25" s="2"/>
      <c r="V25" s="68">
        <v>500</v>
      </c>
    </row>
    <row r="26" spans="4:24" x14ac:dyDescent="0.25">
      <c r="D26" s="1"/>
      <c r="E26" s="1"/>
      <c r="F26" s="1" t="s">
        <v>176</v>
      </c>
      <c r="J26" s="11"/>
      <c r="K26" s="12"/>
      <c r="L26" s="11">
        <f>V26/12</f>
        <v>1250</v>
      </c>
      <c r="M26" s="12"/>
      <c r="N26" s="11">
        <f>ROUND((J26-L26),5)</f>
        <v>-1250</v>
      </c>
      <c r="O26" s="2"/>
      <c r="P26" s="19"/>
      <c r="Q26" s="20"/>
      <c r="R26" s="19">
        <f>(V26/12)*$X$2</f>
        <v>8750</v>
      </c>
      <c r="S26" s="20"/>
      <c r="T26" s="19">
        <f>ROUND((P26-R26),5)</f>
        <v>-8750</v>
      </c>
      <c r="U26" s="2"/>
      <c r="V26" s="68">
        <v>15000</v>
      </c>
    </row>
    <row r="27" spans="4:24" x14ac:dyDescent="0.25">
      <c r="D27" s="1"/>
      <c r="E27" s="1"/>
      <c r="F27" s="1" t="s">
        <v>175</v>
      </c>
      <c r="J27" s="11"/>
      <c r="K27" s="12"/>
      <c r="L27" s="11">
        <f>V27/12</f>
        <v>0</v>
      </c>
      <c r="M27" s="12"/>
      <c r="N27" s="11">
        <f>ROUND((J27-L27),5)</f>
        <v>0</v>
      </c>
      <c r="O27" s="2"/>
      <c r="P27" s="19"/>
      <c r="Q27" s="20"/>
      <c r="R27" s="19">
        <f>(V27/12)*$X$2</f>
        <v>0</v>
      </c>
      <c r="S27" s="20"/>
      <c r="T27" s="19">
        <f>ROUND((P27-R27),5)</f>
        <v>0</v>
      </c>
      <c r="U27" s="2"/>
      <c r="V27" s="68">
        <v>0</v>
      </c>
    </row>
    <row r="28" spans="4:24" ht="15.75" thickBot="1" x14ac:dyDescent="0.3">
      <c r="D28" s="1"/>
      <c r="E28" s="1"/>
      <c r="F28" s="1" t="s">
        <v>174</v>
      </c>
      <c r="J28" s="13"/>
      <c r="K28" s="12"/>
      <c r="L28" s="11">
        <f>V28/12</f>
        <v>41.666666666666664</v>
      </c>
      <c r="M28" s="12"/>
      <c r="N28" s="13">
        <f>ROUND((J28-L28),5)</f>
        <v>-41.666670000000003</v>
      </c>
      <c r="O28" s="2"/>
      <c r="P28" s="21"/>
      <c r="Q28" s="20"/>
      <c r="R28" s="19">
        <f>(V28/12)*$X$2</f>
        <v>291.66666666666663</v>
      </c>
      <c r="S28" s="20"/>
      <c r="T28" s="21">
        <f>ROUND((P28-R28),5)</f>
        <v>-291.66667000000001</v>
      </c>
      <c r="U28" s="2"/>
      <c r="V28" s="71">
        <v>500</v>
      </c>
    </row>
    <row r="29" spans="4:24" x14ac:dyDescent="0.25">
      <c r="D29" s="1"/>
      <c r="E29" s="1" t="s">
        <v>173</v>
      </c>
      <c r="F29" s="1"/>
      <c r="J29" s="70">
        <f>ROUND(SUM(J24:J28),5)</f>
        <v>0</v>
      </c>
      <c r="K29" s="56"/>
      <c r="L29" s="70">
        <f>ROUND(SUM(L24:L28),5)</f>
        <v>1333.3333299999999</v>
      </c>
      <c r="M29" s="56"/>
      <c r="N29" s="70">
        <f>ROUND(SUM(N24:N28),5)</f>
        <v>-1333.3333399999999</v>
      </c>
      <c r="O29" s="2"/>
      <c r="P29" s="74">
        <f>ROUND(SUM(P24:P28),5)</f>
        <v>0</v>
      </c>
      <c r="Q29" s="58"/>
      <c r="R29" s="74">
        <f>ROUND(SUM(R24:R28),5)</f>
        <v>9333.3333299999995</v>
      </c>
      <c r="S29" s="58"/>
      <c r="T29" s="74">
        <f>ROUND(SUM(T24:T28),5)</f>
        <v>-9333.3333399999992</v>
      </c>
      <c r="U29" s="2"/>
      <c r="V29" s="69">
        <f>ROUND(SUM(V24:V28),5)</f>
        <v>16000</v>
      </c>
    </row>
    <row r="30" spans="4:24" ht="15.75" thickBot="1" x14ac:dyDescent="0.3">
      <c r="D30" s="1"/>
      <c r="E30" s="1" t="s">
        <v>172</v>
      </c>
      <c r="F30" s="1"/>
      <c r="J30" s="11">
        <v>0</v>
      </c>
      <c r="K30" s="12"/>
      <c r="L30" s="11">
        <v>0</v>
      </c>
      <c r="M30" s="12"/>
      <c r="N30" s="11">
        <f>ROUND((J30-L30),5)</f>
        <v>0</v>
      </c>
      <c r="O30" s="2"/>
      <c r="P30" s="19">
        <v>0</v>
      </c>
      <c r="Q30" s="20"/>
      <c r="R30" s="19">
        <v>0</v>
      </c>
      <c r="S30" s="20"/>
      <c r="T30" s="19">
        <f>ROUND((P30-R30),5)</f>
        <v>0</v>
      </c>
      <c r="U30" s="2"/>
      <c r="V30" s="68">
        <v>0</v>
      </c>
    </row>
    <row r="31" spans="4:24" ht="15.75" thickBot="1" x14ac:dyDescent="0.3">
      <c r="D31" s="36" t="s">
        <v>143</v>
      </c>
      <c r="E31" s="36"/>
      <c r="F31" s="36"/>
      <c r="G31" s="67"/>
      <c r="H31" s="67"/>
      <c r="I31" s="67"/>
      <c r="J31" s="66">
        <f>J23+J29+J30</f>
        <v>0</v>
      </c>
      <c r="K31" s="38"/>
      <c r="L31" s="66">
        <f>L23+L29+L30</f>
        <v>9092.25</v>
      </c>
      <c r="M31" s="38"/>
      <c r="N31" s="66">
        <f>N23+N29+N30</f>
        <v>-9092.25</v>
      </c>
      <c r="O31" s="38"/>
      <c r="P31" s="66">
        <f>P23+P29+P30</f>
        <v>0</v>
      </c>
      <c r="Q31" s="38"/>
      <c r="R31" s="66">
        <f>R23+R29+R30</f>
        <v>63645.75</v>
      </c>
      <c r="S31" s="38"/>
      <c r="T31" s="66">
        <f>T23+T29+T30</f>
        <v>-63645.75</v>
      </c>
      <c r="U31" s="38"/>
      <c r="V31" s="66">
        <f>V23+V29+V30</f>
        <v>109107</v>
      </c>
      <c r="X31" s="3"/>
    </row>
    <row r="32" spans="4:24" s="3" customFormat="1" ht="15.75" thickBot="1" x14ac:dyDescent="0.3">
      <c r="F32" s="1" t="s">
        <v>148</v>
      </c>
      <c r="G32" s="1"/>
      <c r="H32" s="1"/>
      <c r="I32" s="1"/>
      <c r="J32" s="55">
        <f>ROUND(J7-J31,5)</f>
        <v>0</v>
      </c>
      <c r="K32" s="56"/>
      <c r="L32" s="55">
        <f>ROUND(L7-L31,5)</f>
        <v>-50.583329999999997</v>
      </c>
      <c r="M32" s="56"/>
      <c r="N32" s="55">
        <f>ROUND(N7-N31,5)</f>
        <v>50.583329999999997</v>
      </c>
      <c r="O32" s="2"/>
      <c r="P32" s="57">
        <f>ROUND(P7-P31,5)</f>
        <v>0</v>
      </c>
      <c r="Q32" s="58"/>
      <c r="R32" s="57">
        <f>ROUND(R7-R31,5)</f>
        <v>-354.08332999999999</v>
      </c>
      <c r="S32" s="58"/>
      <c r="T32" s="57">
        <f>ROUND(T7-T31,5)</f>
        <v>354.08332999999999</v>
      </c>
      <c r="U32" s="2"/>
      <c r="V32" s="65">
        <f>ROUND(V7-V31,5)</f>
        <v>-607</v>
      </c>
      <c r="X32"/>
    </row>
  </sheetData>
  <mergeCells count="2">
    <mergeCell ref="J1:N1"/>
    <mergeCell ref="P1:T1"/>
  </mergeCells>
  <pageMargins left="0.7" right="0.7" top="0.75" bottom="0.75" header="0.1" footer="0.3"/>
  <pageSetup orientation="portrait" verticalDpi="1200" r:id="rId1"/>
  <headerFooter>
    <oddHeader>&amp;L&amp;"Arial,Bold"&amp;8 9:38 AM
&amp;"Arial,Bold"&amp;8 01/19/21
&amp;"Arial,Bold"&amp;8 Accrual Basis&amp;C&amp;"Arial,Bold"&amp;12 Gold Mountain CSD - Fire Fund
&amp;"Arial,Bold"&amp;14 Budget Comparison
&amp;"Arial,Bold"&amp;10 July through December 2020</oddHeader>
    <oddFooter>&amp;R&amp;"Arial,Bold"&amp;8 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1141F-7EFA-4223-BBF5-F702E298BD36}">
  <dimension ref="A1:L77"/>
  <sheetViews>
    <sheetView topLeftCell="A29" workbookViewId="0">
      <selection activeCell="P66" sqref="P66"/>
    </sheetView>
  </sheetViews>
  <sheetFormatPr defaultRowHeight="11.25" x14ac:dyDescent="0.2"/>
  <cols>
    <col min="1" max="1" width="4.5703125" style="75" customWidth="1"/>
    <col min="2" max="2" width="3.85546875" style="75" customWidth="1"/>
    <col min="3" max="3" width="3.42578125" style="75" customWidth="1"/>
    <col min="4" max="4" width="3.28515625" style="75" customWidth="1"/>
    <col min="5" max="5" width="4.28515625" style="75" customWidth="1"/>
    <col min="6" max="6" width="25.7109375" style="75" customWidth="1"/>
    <col min="7" max="7" width="1.28515625" style="75" customWidth="1"/>
    <col min="8" max="8" width="14.5703125" style="75" customWidth="1"/>
    <col min="9" max="9" width="1.85546875" style="75" customWidth="1"/>
    <col min="10" max="10" width="14.7109375" style="75" customWidth="1"/>
    <col min="11" max="11" width="1.7109375" style="75" customWidth="1"/>
    <col min="12" max="12" width="16.28515625" style="75" customWidth="1"/>
    <col min="13" max="16384" width="9.140625" style="75"/>
  </cols>
  <sheetData>
    <row r="1" spans="1:12" ht="12" thickBot="1" x14ac:dyDescent="0.25"/>
    <row r="2" spans="1:12" ht="16.5" thickTop="1" thickBot="1" x14ac:dyDescent="0.3">
      <c r="H2" s="17" t="s">
        <v>203</v>
      </c>
      <c r="I2" s="18"/>
      <c r="J2" s="17" t="s">
        <v>204</v>
      </c>
      <c r="K2" s="18"/>
      <c r="L2" s="17" t="s">
        <v>1</v>
      </c>
    </row>
    <row r="3" spans="1:12" ht="12" thickTop="1" x14ac:dyDescent="0.2">
      <c r="A3" s="81" t="s">
        <v>234</v>
      </c>
      <c r="B3" s="81"/>
      <c r="C3" s="81"/>
      <c r="D3" s="81"/>
      <c r="E3" s="81"/>
      <c r="F3" s="81"/>
    </row>
    <row r="4" spans="1:12" x14ac:dyDescent="0.2">
      <c r="B4" s="75" t="s">
        <v>213</v>
      </c>
      <c r="G4" s="76"/>
      <c r="H4" s="76">
        <v>83691.929999999993</v>
      </c>
      <c r="J4" s="76"/>
    </row>
    <row r="5" spans="1:12" x14ac:dyDescent="0.2">
      <c r="C5" s="75" t="s">
        <v>197</v>
      </c>
      <c r="J5" s="76"/>
    </row>
    <row r="6" spans="1:12" x14ac:dyDescent="0.2">
      <c r="D6" s="75" t="s">
        <v>201</v>
      </c>
      <c r="H6" s="76">
        <v>0</v>
      </c>
      <c r="J6" s="76">
        <v>20000</v>
      </c>
      <c r="L6" s="78">
        <f>H6-J6</f>
        <v>-20000</v>
      </c>
    </row>
    <row r="7" spans="1:12" x14ac:dyDescent="0.2">
      <c r="D7" s="75" t="s">
        <v>202</v>
      </c>
      <c r="H7" s="76">
        <v>0</v>
      </c>
      <c r="J7" s="76">
        <v>10000</v>
      </c>
      <c r="L7" s="78">
        <f t="shared" ref="L7:L8" si="0">H7-J7</f>
        <v>-10000</v>
      </c>
    </row>
    <row r="8" spans="1:12" ht="12" thickBot="1" x14ac:dyDescent="0.25">
      <c r="D8" s="75" t="s">
        <v>200</v>
      </c>
      <c r="H8" s="76">
        <v>0</v>
      </c>
      <c r="J8" s="76">
        <v>0</v>
      </c>
      <c r="L8" s="76">
        <f t="shared" si="0"/>
        <v>0</v>
      </c>
    </row>
    <row r="9" spans="1:12" x14ac:dyDescent="0.2">
      <c r="C9" s="75" t="s">
        <v>167</v>
      </c>
      <c r="H9" s="77">
        <f>SUM(H6:H8)</f>
        <v>0</v>
      </c>
      <c r="J9" s="77">
        <f>SUM(J6:J8)</f>
        <v>30000</v>
      </c>
      <c r="L9" s="79">
        <f>SUM(L6:L8)</f>
        <v>-30000</v>
      </c>
    </row>
    <row r="10" spans="1:12" ht="12" thickBot="1" x14ac:dyDescent="0.25">
      <c r="B10" s="75" t="s">
        <v>199</v>
      </c>
      <c r="H10" s="76">
        <v>17073.34</v>
      </c>
      <c r="J10" s="76"/>
      <c r="L10" s="76"/>
    </row>
    <row r="11" spans="1:12" x14ac:dyDescent="0.2">
      <c r="B11" s="75" t="s">
        <v>214</v>
      </c>
      <c r="H11" s="77">
        <f>H4+H9+H10</f>
        <v>100765.26999999999</v>
      </c>
      <c r="J11" s="77">
        <f>J4+J9+J10</f>
        <v>30000</v>
      </c>
      <c r="L11" s="77">
        <f>L4+L9+L10</f>
        <v>-30000</v>
      </c>
    </row>
    <row r="12" spans="1:12" x14ac:dyDescent="0.2">
      <c r="B12" s="75" t="s">
        <v>205</v>
      </c>
    </row>
    <row r="13" spans="1:12" x14ac:dyDescent="0.2">
      <c r="C13" s="75" t="s">
        <v>211</v>
      </c>
    </row>
    <row r="14" spans="1:12" x14ac:dyDescent="0.2">
      <c r="D14" s="75" t="s">
        <v>206</v>
      </c>
      <c r="H14" s="76">
        <v>0</v>
      </c>
      <c r="I14" s="76"/>
      <c r="J14" s="76">
        <v>5000</v>
      </c>
      <c r="K14" s="76"/>
      <c r="L14" s="76">
        <f t="shared" ref="L14:L18" si="1">H14-J14</f>
        <v>-5000</v>
      </c>
    </row>
    <row r="15" spans="1:12" x14ac:dyDescent="0.2">
      <c r="D15" s="75" t="s">
        <v>207</v>
      </c>
      <c r="H15" s="76">
        <v>0</v>
      </c>
      <c r="I15" s="76"/>
      <c r="J15" s="76">
        <v>10000</v>
      </c>
      <c r="K15" s="76"/>
      <c r="L15" s="76">
        <f t="shared" si="1"/>
        <v>-10000</v>
      </c>
    </row>
    <row r="16" spans="1:12" x14ac:dyDescent="0.2">
      <c r="D16" s="75" t="s">
        <v>208</v>
      </c>
      <c r="H16" s="76">
        <v>3500</v>
      </c>
      <c r="I16" s="76"/>
      <c r="J16" s="76">
        <v>10000</v>
      </c>
      <c r="K16" s="76"/>
      <c r="L16" s="76">
        <f t="shared" si="1"/>
        <v>-6500</v>
      </c>
    </row>
    <row r="17" spans="1:12" x14ac:dyDescent="0.2">
      <c r="D17" s="75" t="s">
        <v>209</v>
      </c>
      <c r="H17" s="76">
        <v>59594.37</v>
      </c>
      <c r="I17" s="76"/>
      <c r="J17" s="76">
        <v>20000</v>
      </c>
      <c r="K17" s="76"/>
      <c r="L17" s="78">
        <f t="shared" si="1"/>
        <v>39594.370000000003</v>
      </c>
    </row>
    <row r="18" spans="1:12" ht="12" thickBot="1" x14ac:dyDescent="0.25">
      <c r="D18" s="75" t="s">
        <v>210</v>
      </c>
      <c r="H18" s="76">
        <v>137449.97</v>
      </c>
      <c r="I18" s="76"/>
      <c r="J18" s="76">
        <v>85000</v>
      </c>
      <c r="K18" s="76"/>
      <c r="L18" s="78">
        <f t="shared" si="1"/>
        <v>52449.97</v>
      </c>
    </row>
    <row r="19" spans="1:12" x14ac:dyDescent="0.2">
      <c r="C19" s="75" t="s">
        <v>212</v>
      </c>
      <c r="H19" s="77">
        <f>SUM(H14:H18)</f>
        <v>200544.34</v>
      </c>
      <c r="J19" s="77">
        <f>SUM(J14:J18)</f>
        <v>130000</v>
      </c>
      <c r="L19" s="77">
        <f>SUM(L14:L18)</f>
        <v>70544.34</v>
      </c>
    </row>
    <row r="20" spans="1:12" x14ac:dyDescent="0.2">
      <c r="C20" s="75" t="s">
        <v>215</v>
      </c>
    </row>
    <row r="21" spans="1:12" x14ac:dyDescent="0.2">
      <c r="D21" s="75" t="s">
        <v>216</v>
      </c>
      <c r="H21" s="76">
        <v>4341.24</v>
      </c>
      <c r="J21" s="76">
        <v>5000</v>
      </c>
      <c r="L21" s="76">
        <f t="shared" ref="L21:L23" si="2">H21-J21</f>
        <v>-658.76000000000022</v>
      </c>
    </row>
    <row r="22" spans="1:12" x14ac:dyDescent="0.2">
      <c r="D22" s="75" t="s">
        <v>217</v>
      </c>
      <c r="H22" s="76">
        <v>0</v>
      </c>
      <c r="J22" s="76">
        <v>5000</v>
      </c>
      <c r="L22" s="76">
        <f t="shared" si="2"/>
        <v>-5000</v>
      </c>
    </row>
    <row r="23" spans="1:12" ht="12" thickBot="1" x14ac:dyDescent="0.25">
      <c r="D23" s="75" t="s">
        <v>218</v>
      </c>
      <c r="H23" s="76">
        <v>3775</v>
      </c>
      <c r="J23" s="76">
        <v>0</v>
      </c>
      <c r="L23" s="78">
        <f t="shared" si="2"/>
        <v>3775</v>
      </c>
    </row>
    <row r="24" spans="1:12" ht="12" thickBot="1" x14ac:dyDescent="0.25">
      <c r="C24" s="75" t="s">
        <v>219</v>
      </c>
      <c r="H24" s="77">
        <f>SUM(H21:H23)</f>
        <v>8116.24</v>
      </c>
      <c r="J24" s="77">
        <f>SUM(J21:J23)</f>
        <v>10000</v>
      </c>
      <c r="L24" s="80">
        <f>SUM(L21:L23)</f>
        <v>-1883.7600000000002</v>
      </c>
    </row>
    <row r="25" spans="1:12" x14ac:dyDescent="0.2">
      <c r="B25" s="75" t="s">
        <v>220</v>
      </c>
      <c r="H25" s="77">
        <f>H19+H24</f>
        <v>208660.58</v>
      </c>
      <c r="J25" s="77">
        <f>J19+J24</f>
        <v>140000</v>
      </c>
      <c r="L25" s="79">
        <f>L19+L24</f>
        <v>68660.58</v>
      </c>
    </row>
    <row r="26" spans="1:12" ht="12" thickBot="1" x14ac:dyDescent="0.25">
      <c r="H26" s="76"/>
      <c r="J26" s="76"/>
    </row>
    <row r="27" spans="1:12" ht="16.5" thickTop="1" thickBot="1" x14ac:dyDescent="0.3">
      <c r="H27" s="17" t="s">
        <v>203</v>
      </c>
      <c r="I27" s="18"/>
      <c r="J27" s="17" t="s">
        <v>204</v>
      </c>
      <c r="K27" s="18"/>
      <c r="L27" s="17" t="s">
        <v>1</v>
      </c>
    </row>
    <row r="28" spans="1:12" ht="12" thickTop="1" x14ac:dyDescent="0.2">
      <c r="A28" s="81" t="s">
        <v>228</v>
      </c>
      <c r="B28" s="81"/>
      <c r="C28" s="81"/>
      <c r="D28" s="81"/>
      <c r="E28" s="81"/>
      <c r="F28" s="81"/>
      <c r="H28" s="76"/>
      <c r="I28" s="76"/>
      <c r="J28" s="76"/>
      <c r="K28" s="76"/>
      <c r="L28" s="76"/>
    </row>
    <row r="29" spans="1:12" x14ac:dyDescent="0.2">
      <c r="B29" s="75" t="s">
        <v>221</v>
      </c>
      <c r="H29" s="76">
        <v>333385.68</v>
      </c>
      <c r="I29" s="76"/>
      <c r="J29" s="76"/>
      <c r="K29" s="76"/>
      <c r="L29" s="76"/>
    </row>
    <row r="30" spans="1:12" x14ac:dyDescent="0.2">
      <c r="C30" s="75" t="s">
        <v>197</v>
      </c>
      <c r="H30" s="76"/>
      <c r="I30" s="76"/>
      <c r="J30" s="76"/>
      <c r="K30" s="76"/>
      <c r="L30" s="76"/>
    </row>
    <row r="31" spans="1:12" x14ac:dyDescent="0.2">
      <c r="D31" s="75" t="s">
        <v>222</v>
      </c>
      <c r="H31" s="76">
        <v>0</v>
      </c>
      <c r="I31" s="76"/>
      <c r="J31" s="76">
        <v>0</v>
      </c>
      <c r="K31" s="76"/>
      <c r="L31" s="76">
        <f t="shared" ref="L31:L32" si="3">H31-J31</f>
        <v>0</v>
      </c>
    </row>
    <row r="32" spans="1:12" ht="12" thickBot="1" x14ac:dyDescent="0.25">
      <c r="D32" s="75" t="s">
        <v>200</v>
      </c>
      <c r="H32" s="76">
        <v>0</v>
      </c>
      <c r="I32" s="76"/>
      <c r="J32" s="76">
        <v>0</v>
      </c>
      <c r="K32" s="76"/>
      <c r="L32" s="76">
        <f t="shared" si="3"/>
        <v>0</v>
      </c>
    </row>
    <row r="33" spans="2:12" x14ac:dyDescent="0.2">
      <c r="C33" s="75" t="s">
        <v>167</v>
      </c>
      <c r="H33" s="77">
        <f>SUM(H31:H32)</f>
        <v>0</v>
      </c>
      <c r="J33" s="77">
        <f>SUM(J31:J32)</f>
        <v>0</v>
      </c>
      <c r="L33" s="77">
        <f>SUM(L31:L32)</f>
        <v>0</v>
      </c>
    </row>
    <row r="34" spans="2:12" x14ac:dyDescent="0.2">
      <c r="B34" s="75" t="s">
        <v>223</v>
      </c>
      <c r="H34" s="76">
        <f>H29+H33</f>
        <v>333385.68</v>
      </c>
      <c r="I34" s="76"/>
      <c r="J34" s="76">
        <f>J29+J33</f>
        <v>0</v>
      </c>
      <c r="K34" s="76"/>
      <c r="L34" s="76">
        <f>L29+L33</f>
        <v>0</v>
      </c>
    </row>
    <row r="35" spans="2:12" x14ac:dyDescent="0.2">
      <c r="B35" s="75" t="s">
        <v>224</v>
      </c>
      <c r="H35" s="76"/>
      <c r="I35" s="76"/>
      <c r="J35" s="76"/>
      <c r="K35" s="76"/>
      <c r="L35" s="76"/>
    </row>
    <row r="36" spans="2:12" x14ac:dyDescent="0.2">
      <c r="C36" s="75" t="s">
        <v>229</v>
      </c>
      <c r="H36" s="76"/>
      <c r="I36" s="76"/>
      <c r="J36" s="76"/>
      <c r="K36" s="76"/>
      <c r="L36" s="76"/>
    </row>
    <row r="37" spans="2:12" x14ac:dyDescent="0.2">
      <c r="D37" s="75" t="s">
        <v>225</v>
      </c>
      <c r="H37" s="76">
        <v>0</v>
      </c>
      <c r="I37" s="76"/>
      <c r="J37" s="76">
        <v>7500</v>
      </c>
      <c r="K37" s="76"/>
      <c r="L37" s="76">
        <f t="shared" ref="L37:L39" si="4">H37-J37</f>
        <v>-7500</v>
      </c>
    </row>
    <row r="38" spans="2:12" x14ac:dyDescent="0.2">
      <c r="D38" s="75" t="s">
        <v>226</v>
      </c>
      <c r="H38" s="76">
        <v>0</v>
      </c>
      <c r="I38" s="76"/>
      <c r="J38" s="76">
        <v>7500</v>
      </c>
      <c r="K38" s="76"/>
      <c r="L38" s="76">
        <f t="shared" si="4"/>
        <v>-7500</v>
      </c>
    </row>
    <row r="39" spans="2:12" ht="12" thickBot="1" x14ac:dyDescent="0.25">
      <c r="D39" s="75" t="s">
        <v>227</v>
      </c>
      <c r="H39" s="76">
        <v>0</v>
      </c>
      <c r="I39" s="76"/>
      <c r="J39" s="76">
        <v>5000</v>
      </c>
      <c r="K39" s="76"/>
      <c r="L39" s="76">
        <f t="shared" si="4"/>
        <v>-5000</v>
      </c>
    </row>
    <row r="40" spans="2:12" x14ac:dyDescent="0.2">
      <c r="C40" s="75" t="s">
        <v>230</v>
      </c>
      <c r="H40" s="77">
        <f>SUM(H37:H39)</f>
        <v>0</v>
      </c>
      <c r="J40" s="77">
        <f>SUM(J37:J39)</f>
        <v>20000</v>
      </c>
      <c r="L40" s="80">
        <f>SUM(L37:L39)</f>
        <v>-20000</v>
      </c>
    </row>
    <row r="41" spans="2:12" x14ac:dyDescent="0.2">
      <c r="C41" s="75" t="s">
        <v>231</v>
      </c>
      <c r="H41" s="76"/>
      <c r="I41" s="76"/>
      <c r="J41" s="76"/>
      <c r="K41" s="76"/>
      <c r="L41" s="76"/>
    </row>
    <row r="42" spans="2:12" x14ac:dyDescent="0.2">
      <c r="D42" s="75" t="s">
        <v>225</v>
      </c>
      <c r="H42" s="76">
        <v>0</v>
      </c>
      <c r="I42" s="76"/>
      <c r="J42" s="76">
        <v>7500</v>
      </c>
      <c r="K42" s="76"/>
      <c r="L42" s="76">
        <f t="shared" ref="L42:L44" si="5">H42-J42</f>
        <v>-7500</v>
      </c>
    </row>
    <row r="43" spans="2:12" x14ac:dyDescent="0.2">
      <c r="D43" s="75" t="s">
        <v>226</v>
      </c>
      <c r="H43" s="76">
        <v>0</v>
      </c>
      <c r="I43" s="76"/>
      <c r="J43" s="76">
        <v>7500</v>
      </c>
      <c r="K43" s="76"/>
      <c r="L43" s="76">
        <f t="shared" si="5"/>
        <v>-7500</v>
      </c>
    </row>
    <row r="44" spans="2:12" ht="12" thickBot="1" x14ac:dyDescent="0.25">
      <c r="D44" s="75" t="s">
        <v>227</v>
      </c>
      <c r="H44" s="76">
        <v>0</v>
      </c>
      <c r="I44" s="76"/>
      <c r="J44" s="76">
        <v>5000</v>
      </c>
      <c r="K44" s="76"/>
      <c r="L44" s="76">
        <f t="shared" si="5"/>
        <v>-5000</v>
      </c>
    </row>
    <row r="45" spans="2:12" ht="12" thickBot="1" x14ac:dyDescent="0.25">
      <c r="C45" s="75" t="s">
        <v>232</v>
      </c>
      <c r="H45" s="77">
        <f>SUM(H42:H44)</f>
        <v>0</v>
      </c>
      <c r="J45" s="77">
        <f>SUM(J42:J44)</f>
        <v>20000</v>
      </c>
      <c r="L45" s="80">
        <f>SUM(L42:L44)</f>
        <v>-20000</v>
      </c>
    </row>
    <row r="46" spans="2:12" x14ac:dyDescent="0.2">
      <c r="B46" s="75" t="s">
        <v>233</v>
      </c>
      <c r="H46" s="77">
        <f>H45+H40</f>
        <v>0</v>
      </c>
      <c r="J46" s="77">
        <f>J45+J40</f>
        <v>40000</v>
      </c>
      <c r="L46" s="77">
        <f>L45+L40</f>
        <v>-40000</v>
      </c>
    </row>
    <row r="47" spans="2:12" ht="12" thickBot="1" x14ac:dyDescent="0.25"/>
    <row r="48" spans="2:12" ht="16.5" thickTop="1" thickBot="1" x14ac:dyDescent="0.3">
      <c r="H48" s="17" t="s">
        <v>203</v>
      </c>
      <c r="I48" s="18"/>
      <c r="J48" s="17" t="s">
        <v>204</v>
      </c>
      <c r="K48" s="18"/>
      <c r="L48" s="17" t="s">
        <v>1</v>
      </c>
    </row>
    <row r="49" spans="1:12" ht="12" thickTop="1" x14ac:dyDescent="0.2">
      <c r="A49" s="81" t="s">
        <v>235</v>
      </c>
      <c r="B49" s="81"/>
      <c r="C49" s="81"/>
      <c r="D49" s="81"/>
      <c r="E49" s="81"/>
      <c r="F49" s="81"/>
      <c r="H49" s="76"/>
      <c r="I49" s="76"/>
      <c r="J49" s="76"/>
      <c r="K49" s="76"/>
      <c r="L49" s="76"/>
    </row>
    <row r="50" spans="1:12" x14ac:dyDescent="0.2">
      <c r="B50" s="75" t="s">
        <v>236</v>
      </c>
      <c r="H50" s="76">
        <v>153816.79999999999</v>
      </c>
      <c r="I50" s="76"/>
      <c r="J50" s="76"/>
      <c r="K50" s="76"/>
      <c r="L50" s="76"/>
    </row>
    <row r="51" spans="1:12" x14ac:dyDescent="0.2">
      <c r="C51" s="75" t="s">
        <v>197</v>
      </c>
      <c r="H51" s="76"/>
      <c r="I51" s="76"/>
      <c r="J51" s="76"/>
      <c r="K51" s="76"/>
      <c r="L51" s="76"/>
    </row>
    <row r="52" spans="1:12" x14ac:dyDescent="0.2">
      <c r="D52" s="75" t="s">
        <v>222</v>
      </c>
      <c r="H52" s="76">
        <v>0</v>
      </c>
      <c r="I52" s="76"/>
      <c r="J52" s="76">
        <v>0</v>
      </c>
      <c r="K52" s="76"/>
      <c r="L52" s="76">
        <f t="shared" ref="L52:L53" si="6">H52-J52</f>
        <v>0</v>
      </c>
    </row>
    <row r="53" spans="1:12" ht="12" thickBot="1" x14ac:dyDescent="0.25">
      <c r="D53" s="75" t="s">
        <v>200</v>
      </c>
      <c r="H53" s="76">
        <v>0</v>
      </c>
      <c r="I53" s="76"/>
      <c r="J53" s="76">
        <v>0</v>
      </c>
      <c r="K53" s="76"/>
      <c r="L53" s="76">
        <f t="shared" si="6"/>
        <v>0</v>
      </c>
    </row>
    <row r="54" spans="1:12" x14ac:dyDescent="0.2">
      <c r="C54" s="75" t="s">
        <v>167</v>
      </c>
      <c r="H54" s="77">
        <f>SUM(H52:H53)</f>
        <v>0</v>
      </c>
      <c r="J54" s="77">
        <f>SUM(J52:J53)</f>
        <v>0</v>
      </c>
      <c r="L54" s="77">
        <f>SUM(L52:L53)</f>
        <v>0</v>
      </c>
    </row>
    <row r="55" spans="1:12" x14ac:dyDescent="0.2">
      <c r="B55" s="75" t="s">
        <v>237</v>
      </c>
      <c r="H55" s="76">
        <f>H50+H54</f>
        <v>153816.79999999999</v>
      </c>
      <c r="I55" s="76"/>
      <c r="J55" s="76">
        <f>J50+J54</f>
        <v>0</v>
      </c>
      <c r="K55" s="76"/>
      <c r="L55" s="76">
        <f>L50+L54</f>
        <v>0</v>
      </c>
    </row>
    <row r="56" spans="1:12" x14ac:dyDescent="0.2">
      <c r="C56" s="75" t="s">
        <v>242</v>
      </c>
      <c r="H56" s="76"/>
      <c r="I56" s="76"/>
      <c r="J56" s="76"/>
      <c r="K56" s="76"/>
      <c r="L56" s="76"/>
    </row>
    <row r="57" spans="1:12" x14ac:dyDescent="0.2">
      <c r="D57" s="75" t="s">
        <v>238</v>
      </c>
      <c r="H57" s="76">
        <v>0</v>
      </c>
      <c r="I57" s="76"/>
      <c r="J57" s="76">
        <v>7500</v>
      </c>
      <c r="K57" s="76"/>
      <c r="L57" s="76">
        <f t="shared" ref="L57:L59" si="7">H57-J57</f>
        <v>-7500</v>
      </c>
    </row>
    <row r="58" spans="1:12" x14ac:dyDescent="0.2">
      <c r="D58" s="75" t="s">
        <v>239</v>
      </c>
      <c r="H58" s="76">
        <v>0</v>
      </c>
      <c r="I58" s="76"/>
      <c r="J58" s="76">
        <v>7500</v>
      </c>
      <c r="K58" s="76"/>
      <c r="L58" s="76">
        <f t="shared" si="7"/>
        <v>-7500</v>
      </c>
    </row>
    <row r="59" spans="1:12" ht="12" thickBot="1" x14ac:dyDescent="0.25">
      <c r="D59" s="75" t="s">
        <v>240</v>
      </c>
      <c r="H59" s="76">
        <v>0</v>
      </c>
      <c r="I59" s="76"/>
      <c r="J59" s="76">
        <v>5000</v>
      </c>
      <c r="K59" s="76"/>
      <c r="L59" s="76">
        <f t="shared" si="7"/>
        <v>-5000</v>
      </c>
    </row>
    <row r="60" spans="1:12" x14ac:dyDescent="0.2">
      <c r="C60" s="75" t="s">
        <v>241</v>
      </c>
      <c r="H60" s="77">
        <f>SUM(H57:H59)</f>
        <v>0</v>
      </c>
      <c r="J60" s="77">
        <f>SUM(J57:J59)</f>
        <v>20000</v>
      </c>
      <c r="L60" s="80">
        <f>SUM(L57:L59)</f>
        <v>-20000</v>
      </c>
    </row>
    <row r="61" spans="1:12" x14ac:dyDescent="0.2">
      <c r="C61" s="75" t="s">
        <v>250</v>
      </c>
      <c r="H61" s="76"/>
      <c r="I61" s="76"/>
      <c r="J61" s="76"/>
      <c r="K61" s="76"/>
      <c r="L61" s="76"/>
    </row>
    <row r="62" spans="1:12" x14ac:dyDescent="0.2">
      <c r="D62" s="75" t="s">
        <v>243</v>
      </c>
      <c r="H62" s="76">
        <v>0</v>
      </c>
      <c r="I62" s="76"/>
      <c r="J62" s="76">
        <v>60000</v>
      </c>
      <c r="K62" s="76"/>
      <c r="L62" s="76">
        <f t="shared" ref="L62:L68" si="8">H62-J62</f>
        <v>-60000</v>
      </c>
    </row>
    <row r="63" spans="1:12" x14ac:dyDescent="0.2">
      <c r="D63" s="75" t="s">
        <v>244</v>
      </c>
      <c r="H63" s="76">
        <v>0</v>
      </c>
      <c r="I63" s="76"/>
      <c r="J63" s="76">
        <v>0</v>
      </c>
      <c r="K63" s="76"/>
      <c r="L63" s="76">
        <f t="shared" si="8"/>
        <v>0</v>
      </c>
    </row>
    <row r="64" spans="1:12" x14ac:dyDescent="0.2">
      <c r="D64" s="75" t="s">
        <v>245</v>
      </c>
      <c r="H64" s="76">
        <v>0</v>
      </c>
      <c r="I64" s="76"/>
      <c r="J64" s="76">
        <v>0</v>
      </c>
      <c r="K64" s="76"/>
      <c r="L64" s="76">
        <f t="shared" si="8"/>
        <v>0</v>
      </c>
    </row>
    <row r="65" spans="2:12" x14ac:dyDescent="0.2">
      <c r="D65" s="75" t="s">
        <v>246</v>
      </c>
      <c r="H65" s="76">
        <v>0</v>
      </c>
      <c r="I65" s="76"/>
      <c r="J65" s="76">
        <v>25000</v>
      </c>
      <c r="K65" s="76"/>
      <c r="L65" s="76">
        <f t="shared" si="8"/>
        <v>-25000</v>
      </c>
    </row>
    <row r="66" spans="2:12" x14ac:dyDescent="0.2">
      <c r="D66" s="75" t="s">
        <v>247</v>
      </c>
      <c r="H66" s="76">
        <v>0</v>
      </c>
      <c r="I66" s="76"/>
      <c r="J66" s="76">
        <v>7500</v>
      </c>
      <c r="K66" s="76"/>
      <c r="L66" s="76">
        <f t="shared" si="8"/>
        <v>-7500</v>
      </c>
    </row>
    <row r="67" spans="2:12" x14ac:dyDescent="0.2">
      <c r="D67" s="75" t="s">
        <v>248</v>
      </c>
      <c r="H67" s="76">
        <v>0</v>
      </c>
      <c r="I67" s="76"/>
      <c r="J67" s="76">
        <v>0</v>
      </c>
      <c r="K67" s="76"/>
      <c r="L67" s="76">
        <f t="shared" si="8"/>
        <v>0</v>
      </c>
    </row>
    <row r="68" spans="2:12" ht="12" thickBot="1" x14ac:dyDescent="0.25">
      <c r="D68" s="75" t="s">
        <v>249</v>
      </c>
      <c r="H68" s="76">
        <v>0</v>
      </c>
      <c r="I68" s="76"/>
      <c r="J68" s="76">
        <v>28000</v>
      </c>
      <c r="K68" s="76"/>
      <c r="L68" s="76">
        <f t="shared" si="8"/>
        <v>-28000</v>
      </c>
    </row>
    <row r="69" spans="2:12" x14ac:dyDescent="0.2">
      <c r="C69" s="75" t="s">
        <v>251</v>
      </c>
      <c r="H69" s="77">
        <f>SUM(H62:H68)</f>
        <v>0</v>
      </c>
      <c r="J69" s="77">
        <f>SUM(J62:J68)</f>
        <v>120500</v>
      </c>
      <c r="L69" s="77">
        <f>SUM(L62:L68)</f>
        <v>-120500</v>
      </c>
    </row>
    <row r="70" spans="2:12" x14ac:dyDescent="0.2">
      <c r="C70" s="75" t="s">
        <v>252</v>
      </c>
      <c r="H70" s="76"/>
      <c r="I70" s="76"/>
      <c r="J70" s="76"/>
      <c r="K70" s="76"/>
      <c r="L70" s="76"/>
    </row>
    <row r="71" spans="2:12" x14ac:dyDescent="0.2">
      <c r="D71" s="75" t="s">
        <v>253</v>
      </c>
      <c r="H71" s="76">
        <v>0</v>
      </c>
      <c r="I71" s="76"/>
      <c r="J71" s="76">
        <v>10000</v>
      </c>
      <c r="K71" s="76"/>
      <c r="L71" s="76">
        <f t="shared" ref="L71:L72" si="9">H71-J71</f>
        <v>-10000</v>
      </c>
    </row>
    <row r="72" spans="2:12" ht="12" thickBot="1" x14ac:dyDescent="0.25">
      <c r="D72" s="75" t="s">
        <v>254</v>
      </c>
      <c r="H72" s="76">
        <v>0</v>
      </c>
      <c r="I72" s="76"/>
      <c r="J72" s="76">
        <v>1500</v>
      </c>
      <c r="K72" s="76"/>
      <c r="L72" s="76">
        <f t="shared" si="9"/>
        <v>-1500</v>
      </c>
    </row>
    <row r="73" spans="2:12" ht="12" thickBot="1" x14ac:dyDescent="0.25">
      <c r="C73" s="75" t="s">
        <v>255</v>
      </c>
      <c r="H73" s="77">
        <f>SUM(H71:H72)</f>
        <v>0</v>
      </c>
      <c r="J73" s="77">
        <f>SUM(J71:J72)</f>
        <v>11500</v>
      </c>
      <c r="L73" s="77">
        <f>SUM(L71:L72)</f>
        <v>-11500</v>
      </c>
    </row>
    <row r="74" spans="2:12" x14ac:dyDescent="0.2">
      <c r="B74" s="75" t="s">
        <v>256</v>
      </c>
      <c r="H74" s="77">
        <f>H60+H69+H73</f>
        <v>0</v>
      </c>
      <c r="J74" s="77">
        <f>J60+J69+J73</f>
        <v>152000</v>
      </c>
      <c r="L74" s="77">
        <f>L60+L69+L73</f>
        <v>-152000</v>
      </c>
    </row>
    <row r="75" spans="2:12" x14ac:dyDescent="0.2">
      <c r="H75" s="76"/>
      <c r="I75" s="76"/>
      <c r="J75" s="76"/>
      <c r="K75" s="76"/>
      <c r="L75" s="76"/>
    </row>
    <row r="76" spans="2:12" x14ac:dyDescent="0.2">
      <c r="H76" s="76"/>
      <c r="I76" s="76"/>
      <c r="J76" s="76"/>
      <c r="K76" s="76"/>
      <c r="L76" s="76"/>
    </row>
    <row r="77" spans="2:12" x14ac:dyDescent="0.2">
      <c r="H77" s="76"/>
      <c r="I77" s="76"/>
      <c r="J77" s="76"/>
      <c r="K77" s="76"/>
      <c r="L77" s="76"/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W&amp;S P&amp;L</vt:lpstr>
      <vt:lpstr>Fire P&amp;L</vt:lpstr>
      <vt:lpstr>Reserves</vt:lpstr>
      <vt:lpstr>'Fire P&amp;L'!Print_Titles</vt:lpstr>
      <vt:lpstr>'W&amp;S P&amp;L'!Print_Titles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cp:lastPrinted>2021-03-12T02:23:09Z</cp:lastPrinted>
  <dcterms:created xsi:type="dcterms:W3CDTF">2021-01-18T18:08:54Z</dcterms:created>
  <dcterms:modified xsi:type="dcterms:W3CDTF">2021-06-12T01:13:53Z</dcterms:modified>
</cp:coreProperties>
</file>