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oard Meetings\2021\September 27th, 2021 - Board Meeting\"/>
    </mc:Choice>
  </mc:AlternateContent>
  <xr:revisionPtr revIDLastSave="0" documentId="8_{E726A7BA-927F-4E61-92E9-19E550B4E001}" xr6:coauthVersionLast="47" xr6:coauthVersionMax="47" xr10:uidLastSave="{00000000-0000-0000-0000-000000000000}"/>
  <bookViews>
    <workbookView xWindow="4770" yWindow="3300" windowWidth="21600" windowHeight="11385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Budget'!$AB$17,'Capital Budget'!$AB$18,'Capital Budget'!$AB$19,'Capital Budget'!$AB$20,'Capital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Budget'!$E$21,'Capital Budget'!$G$21,'Capital Budget'!$I$21,'Capital Budget'!$K$21,'Capital Budget'!$M$21,'Capital Budget'!$O$21,'Capital Budget'!$Q$21,'Capital Budget'!$S$21,'Capital Budget'!$U$21,'Capital Budget'!$W$21,'Capital Budget'!$Y$21,'Capital Budget'!$AA$21,'Capital Budget'!$AB$21,'Capital Budget'!$AB$24</definedName>
    <definedName name="QB_FORMULA_21" localSheetId="0" hidden="1">'Capital Budget'!$AB$25,'Capital Budget'!$AB$26,'Capital Budget'!#REF!,'Capital Budget'!#REF!,'Capital Budget'!$E$27,'Capital Budget'!$G$27,'Capital Budget'!$I$27,'Capital Budget'!$K$27,'Capital Budget'!$M$27,'Capital Budget'!$O$27,'Capital Budget'!$Q$27,'Capital Budget'!$S$27,'Capital Budget'!$U$27,'Capital Budget'!$W$27,'Capital Budget'!$Y$27,'Capital Budget'!$AA$27</definedName>
    <definedName name="QB_FORMULA_22" localSheetId="0" hidden="1">'Capital Budget'!$AB$27,'Capital Budget'!$AB$36,'Capital Budget'!$AB$37,'Capital Budget'!$AB$38,'Capital Budget'!#REF!,'Capital Budget'!$E$39,'Capital Budget'!$G$39,'Capital Budget'!$I$39,'Capital Budget'!$K$39,'Capital Budget'!$M$39,'Capital Budget'!$O$39,'Capital Budget'!$Q$39,'Capital Budget'!$S$39,'Capital Budget'!$U$39,'Capital Budget'!$W$39,'Capital Budget'!$Y$39</definedName>
    <definedName name="QB_FORMULA_23" localSheetId="0" hidden="1">'Capital Budget'!$AA$39,'Capital Budget'!$AB$39,'Capital Budget'!$AB$42,'Capital Budget'!$AB$43,'Capital Budget'!$E$45,'Capital Budget'!$G$45,'Capital Budget'!$I$45,'Capital Budget'!$K$45,'Capital Budget'!$M$45,'Capital Budget'!$O$45,'Capital Budget'!$Q$45,'Capital Budget'!$S$45,'Capital Budget'!$U$45,'Capital Budget'!$W$45,'Capital Budget'!$Y$45,'Capital Budget'!$AA$45</definedName>
    <definedName name="QB_FORMULA_24" localSheetId="0" hidden="1">'Capital Budget'!$AB$45,#REF!,#REF!,#REF!,#REF!,#REF!,#REF!,#REF!,#REF!,#REF!,#REF!,#REF!,#REF!,#REF!,#REF!,#REF!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Budget'!$A$17</definedName>
    <definedName name="QB_ROW_210250" localSheetId="0" hidden="1">'Capital Budget'!$A$18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Budget'!$A$24</definedName>
    <definedName name="QB_ROW_222250" localSheetId="0" hidden="1">'Capital Budget'!$A$25</definedName>
    <definedName name="QB_ROW_22311" localSheetId="0" hidden="1">#REF!</definedName>
    <definedName name="QB_ROW_2260" localSheetId="0" hidden="1">#REF!</definedName>
    <definedName name="QB_ROW_226250" localSheetId="0" hidden="1">'Capital Budget'!$A$19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Budget'!$A$20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Budget'!$A$26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Budget'!$A$36</definedName>
    <definedName name="QB_ROW_298250" localSheetId="0" hidden="1">'Capital Budget'!$A$37</definedName>
    <definedName name="QB_ROW_299250" localSheetId="0" hidden="1">'Capital Budget'!$A$38</definedName>
    <definedName name="QB_ROW_300250" localSheetId="0" hidden="1">'Capital Budget'!#REF!</definedName>
    <definedName name="QB_ROW_301250" localSheetId="0" hidden="1">'Capital Budget'!$A$42</definedName>
    <definedName name="QB_ROW_302250" localSheetId="0" hidden="1">'Capital Budget'!$A$43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33" i="3" l="1"/>
  <c r="AC46" i="3"/>
  <c r="AC11" i="3"/>
  <c r="AC33" i="3"/>
  <c r="AD32" i="3"/>
  <c r="AD31" i="3"/>
  <c r="AD30" i="3"/>
  <c r="AA33" i="3"/>
  <c r="Z33" i="3"/>
  <c r="AB14" i="3"/>
  <c r="AD33" i="3" l="1"/>
  <c r="AB21" i="3"/>
  <c r="AD11" i="3"/>
  <c r="AD9" i="3" l="1"/>
  <c r="AD10" i="3"/>
  <c r="AB45" i="3"/>
  <c r="AC39" i="3"/>
  <c r="AB39" i="3"/>
  <c r="AC27" i="3"/>
  <c r="AB27" i="3"/>
  <c r="AB46" i="3" s="1"/>
  <c r="AD46" i="3" s="1"/>
  <c r="AC21" i="3"/>
  <c r="AC14" i="3"/>
  <c r="AD19" i="3"/>
  <c r="AD43" i="3" l="1"/>
  <c r="AA14" i="3" l="1"/>
  <c r="Y14" i="3"/>
  <c r="W14" i="3"/>
  <c r="U14" i="3"/>
  <c r="S14" i="3"/>
  <c r="Q14" i="3"/>
  <c r="O14" i="3"/>
  <c r="M14" i="3"/>
  <c r="K14" i="3"/>
  <c r="I14" i="3"/>
  <c r="G14" i="3"/>
  <c r="E14" i="3"/>
  <c r="AD13" i="3"/>
  <c r="AD8" i="3"/>
  <c r="E21" i="3"/>
  <c r="E27" i="3"/>
  <c r="E39" i="3"/>
  <c r="E45" i="3"/>
  <c r="AC45" i="3"/>
  <c r="AD44" i="3"/>
  <c r="AD42" i="3"/>
  <c r="AD38" i="3"/>
  <c r="AD37" i="3"/>
  <c r="AD36" i="3"/>
  <c r="AD16" i="3"/>
  <c r="AD26" i="3"/>
  <c r="AD25" i="3"/>
  <c r="AD24" i="3"/>
  <c r="AD20" i="3"/>
  <c r="AD18" i="3"/>
  <c r="AD17" i="3"/>
  <c r="AD39" i="3" l="1"/>
  <c r="AD45" i="3"/>
  <c r="AD12" i="3"/>
  <c r="AD14" i="3" s="1"/>
  <c r="AD21" i="3"/>
  <c r="AD27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45" i="3"/>
  <c r="AA46" i="3" s="1"/>
  <c r="Y45" i="3"/>
  <c r="Y46" i="3" s="1"/>
  <c r="W45" i="3"/>
  <c r="W46" i="3" s="1"/>
  <c r="U45" i="3"/>
  <c r="U46" i="3" s="1"/>
  <c r="S45" i="3"/>
  <c r="S46" i="3" s="1"/>
  <c r="Q45" i="3"/>
  <c r="Q46" i="3" s="1"/>
  <c r="O45" i="3"/>
  <c r="O46" i="3" s="1"/>
  <c r="M45" i="3"/>
  <c r="M46" i="3" s="1"/>
  <c r="K45" i="3"/>
  <c r="K46" i="3" s="1"/>
  <c r="I45" i="3"/>
  <c r="I46" i="3" s="1"/>
  <c r="G45" i="3"/>
  <c r="G46" i="3" s="1"/>
  <c r="E46" i="3"/>
  <c r="AA39" i="3"/>
  <c r="Y39" i="3"/>
  <c r="W39" i="3"/>
  <c r="U39" i="3"/>
  <c r="S39" i="3"/>
  <c r="Q39" i="3"/>
  <c r="O39" i="3"/>
  <c r="M39" i="3"/>
  <c r="K39" i="3"/>
  <c r="I39" i="3"/>
  <c r="G39" i="3"/>
  <c r="AA27" i="3"/>
  <c r="Y27" i="3"/>
  <c r="W27" i="3"/>
  <c r="U27" i="3"/>
  <c r="S27" i="3"/>
  <c r="Q27" i="3"/>
  <c r="O27" i="3"/>
  <c r="M27" i="3"/>
  <c r="K27" i="3"/>
  <c r="I27" i="3"/>
  <c r="G27" i="3"/>
  <c r="AA21" i="3"/>
  <c r="Y21" i="3"/>
  <c r="W21" i="3"/>
  <c r="U21" i="3"/>
  <c r="S21" i="3"/>
  <c r="Q21" i="3"/>
  <c r="O21" i="3"/>
  <c r="M21" i="3"/>
  <c r="K21" i="3"/>
  <c r="I21" i="3"/>
  <c r="G21" i="3"/>
  <c r="AJ37" i="11" l="1"/>
  <c r="AI41" i="11"/>
  <c r="E13" i="5"/>
  <c r="AJ41" i="11" l="1"/>
  <c r="AI125" i="11"/>
  <c r="AJ125" i="11" l="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<sst xmlns="http://schemas.openxmlformats.org/spreadsheetml/2006/main" count="289" uniqueCount="254">
  <si>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</si>
  <si>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</si>
  <si>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</si>
  <si>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</si>
  <si>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</si>
  <si>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</si>
  <si>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</si>
  <si>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</si>
  <si>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</si>
  <si>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</si>
  <si>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</si>
  <si>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</si>
  <si>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</si>
  <si>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</si>
  <si>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</si>
  <si>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</si>
  <si>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</si>
  <si>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</si>
  <si>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</si>
  <si>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</si>
  <si>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</si>
  <si>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</si>
  <si>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</si>
  <si>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</si>
  <si>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</si>
  <si>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</si>
  <si>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</si>
  <si>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</si>
  <si>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</si>
  <si>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</si>
  <si>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</si>
  <si>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</si>
  <si>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</si>
  <si>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</si>
  <si>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</si>
  <si>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</si>
  <si>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</si>
  <si>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</si>
  <si>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</si>
  <si>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</si>
  <si>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</si>
  <si>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</si>
  <si>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</si>
  <si>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</si>
  <si>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</si>
  <si>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</si>
  <si>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</si>
  <si>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</si>
  <si>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</si>
  <si>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</si>
  <si>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</si>
  <si>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</si>
  <si>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</si>
  <si>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</si>
  <si>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</si>
  <si>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</si>
  <si>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</si>
  <si>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</si>
  <si>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</si>
  <si>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</si>
  <si>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</si>
  <si>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</si>
  <si>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</si>
  <si>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</si>
  <si>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</si>
  <si>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</si>
  <si>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</si>
  <si>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</si>
  <si>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</si>
  <si>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</si>
  <si>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</si>
  <si>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</si>
  <si>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</si>
  <si>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</si>
  <si>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</si>
  <si>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</si>
  <si>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</si>
  <si>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</si>
  <si>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</si>
  <si>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</si>
  <si>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</si>
  <si>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</si>
  <si>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</si>
  <si>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</si>
  <si>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</si>
  <si>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</si>
  <si>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</si>
  <si>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</si>
  <si>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</si>
  <si>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</si>
  <si>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</si>
  <si>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</si>
  <si>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</si>
  <si>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</si>
  <si>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</si>
  <si>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</si>
  <si>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</si>
  <si>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</si>
  <si>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</si>
  <si>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</si>
  <si>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</si>
  <si>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</si>
  <si>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</si>
  <si>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</si>
  <si>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</si>
  <si>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</si>
  <si>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</si>
  <si>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</si>
  <si>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</si>
  <si>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</si>
  <si>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</si>
  <si>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</si>
  <si>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</si>
  <si>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</si>
  <si>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</si>
  <si>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</si>
  <si>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</si>
  <si>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</si>
  <si>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</si>
  <si>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</si>
  <si>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</si>
  <si>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</si>
  <si>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</si>
  <si>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</si>
  <si>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</si>
  <si>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</si>
  <si>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</si>
  <si>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</si>
  <si>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</si>
  <si>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</si>
  <si>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</si>
  <si>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</si>
  <si>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</si>
  <si>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</si>
  <si>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</si>
  <si>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</si>
  <si>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</si>
  <si>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</si>
  <si>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</si>
  <si>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</si>
  <si>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</si>
  <si>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</si>
  <si>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</si>
  <si>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</si>
  <si>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</si>
  <si>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</si>
  <si>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</si>
  <si>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</si>
  <si>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</si>
  <si>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</si>
  <si>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</si>
  <si>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</si>
  <si>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</si>
  <si>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</si>
  <si>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</si>
  <si>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</si>
  <si>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</si>
  <si>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</si>
  <si>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</si>
  <si>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</si>
  <si>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</si>
  <si>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</si>
  <si>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</si>
  <si>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</si>
  <si>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</si>
  <si>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</si>
  <si>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</si>
  <si>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</si>
  <si>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</si>
  <si>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</si>
  <si>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</si>
  <si>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</si>
  <si>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</si>
  <si>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</si>
  <si>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</si>
  <si>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</si>
  <si>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</si>
  <si>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</si>
  <si>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</si>
  <si>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</si>
  <si>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</si>
  <si>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</si>
  <si>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</si>
  <si>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</si>
  <si>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</si>
  <si>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</si>
  <si>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</si>
  <si>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</si>
  <si>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</si>
  <si>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</si>
  <si>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</si>
  <si>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</si>
  <si>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</si>
  <si>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</si>
  <si>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</si>
  <si>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</si>
  <si>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</si>
  <si>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</si>
  <si>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</si>
  <si>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</si>
  <si>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</si>
  <si>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</si>
  <si>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</si>
  <si>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</si>
  <si>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</si>
  <si>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</si>
  <si>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</si>
  <si>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</si>
  <si>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</si>
  <si>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</si>
  <si>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</si>
  <si>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</si>
  <si>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</si>
  <si>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</si>
  <si>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</si>
  <si>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</si>
  <si>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</si>
  <si>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</si>
  <si>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</si>
  <si>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</si>
  <si>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</si>
  <si>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</si>
  <si>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</si>
  <si>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</si>
  <si>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</si>
  <si>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</si>
  <si>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</si>
  <si>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</si>
  <si>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</si>
  <si>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</si>
  <si>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</si>
  <si>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</si>
  <si>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</si>
  <si>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</si>
  <si>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</si>
  <si>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</si>
  <si>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</si>
  <si>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</si>
  <si>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</si>
  <si>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</si>
  <si>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</si>
  <si>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</si>
  <si>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</si>
  <si>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</si>
  <si>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</si>
  <si>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</si>
  <si>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</si>
  <si>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. Plumas Bank - State of CA - Grant Fund</t>
  </si>
  <si>
    <t>July 2021 - June  2021 - YTD</t>
  </si>
  <si>
    <t>6203 · Grant Funding - State of CA</t>
  </si>
  <si>
    <t>Management Expenses</t>
  </si>
  <si>
    <t>Operational Expenses</t>
  </si>
  <si>
    <t>Total: 6203 · Grant Funding - State of CA</t>
  </si>
  <si>
    <t xml:space="preserve"> Equipment Purchases - Power Grant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</si>
</sst>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  <numFmt numFmtId="173" formatCode="#,##0.00000000000_);\(#,##0.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409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173" fontId="0" fillId="0" borderId="0" xfId="0" applyNumberFormat="1" applyAlignment="1">
      <alignment vertical="center"/>
    </xf>
    <xf numFmtId="0" fontId="22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/>
    <xf numFmtId="44" fontId="3" fillId="0" borderId="1" xfId="2" applyFont="1" applyFill="1" applyBorder="1"/>
    <xf numFmtId="44" fontId="3" fillId="0" borderId="1" xfId="2" applyFont="1" applyBorder="1"/>
    <xf numFmtId="49" fontId="1" fillId="0" borderId="19" xfId="0" applyNumberFormat="1" applyFont="1" applyBorder="1"/>
    <xf numFmtId="2" fontId="3" fillId="0" borderId="1" xfId="2" applyNumberFormat="1" applyFont="1" applyFill="1" applyBorder="1"/>
    <xf numFmtId="49" fontId="1" fillId="9" borderId="1" xfId="0" applyNumberFormat="1" applyFont="1" applyFill="1" applyBorder="1"/>
    <xf numFmtId="0" fontId="3" fillId="9" borderId="1" xfId="0" applyFont="1" applyFill="1" applyBorder="1"/>
    <xf numFmtId="44" fontId="3" fillId="9" borderId="1" xfId="2" applyFont="1" applyFill="1" applyBorder="1"/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66" t="s">
        <v>138</v>
      </c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7"/>
  <sheetViews>
    <sheetView tabSelected="1" topLeftCell="A36" zoomScaleNormal="100" workbookViewId="0">
      <selection activeCell="AB27" sqref="AB27"/>
    </sheetView>
  </sheetViews>
  <sheetFormatPr defaultRowHeight="15" x14ac:dyDescent="0.25"/>
  <cols>
    <col min="4" max="4" width="18.570312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66" t="s">
        <v>138</v>
      </c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</row>
    <row r="2" spans="1:33" ht="17.25" x14ac:dyDescent="0.25">
      <c r="A2" s="376" t="s">
        <v>246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170"/>
    </row>
    <row r="3" spans="1:33" ht="18" x14ac:dyDescent="0.25">
      <c r="A3" s="47"/>
      <c r="B3" s="49"/>
      <c r="C3" s="49"/>
      <c r="D3" s="49" t="s">
        <v>248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171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70" t="s">
        <v>243</v>
      </c>
      <c r="C8" s="371"/>
      <c r="D8" s="372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244995.67</v>
      </c>
      <c r="AC8" s="326">
        <v>0</v>
      </c>
      <c r="AD8" s="328">
        <f>+AC8-AB8</f>
        <v>-244995.67</v>
      </c>
      <c r="AF8" s="321"/>
    </row>
    <row r="9" spans="1:33" s="317" customFormat="1" ht="26.25" customHeight="1" x14ac:dyDescent="0.25">
      <c r="A9" s="314"/>
      <c r="B9" s="370" t="s">
        <v>244</v>
      </c>
      <c r="C9" s="371"/>
      <c r="D9" s="372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171700.97</v>
      </c>
      <c r="AC9" s="326">
        <v>0</v>
      </c>
      <c r="AD9" s="328">
        <f>+AC9-AB9</f>
        <v>-171700.97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7619.47</v>
      </c>
      <c r="AC10" s="326">
        <v>0</v>
      </c>
      <c r="AD10" s="328">
        <f>+AC10-AB10</f>
        <v>-7619.47</v>
      </c>
      <c r="AF10" s="321"/>
    </row>
    <row r="11" spans="1:33" s="317" customFormat="1" ht="16.149999999999999" customHeight="1" x14ac:dyDescent="0.2">
      <c r="A11" s="314"/>
      <c r="B11" s="362" t="s">
        <v>247</v>
      </c>
      <c r="C11" s="363"/>
      <c r="D11" s="364"/>
      <c r="E11" s="314"/>
      <c r="F11" s="326"/>
      <c r="G11" s="314"/>
      <c r="H11" s="314"/>
      <c r="I11" s="314"/>
      <c r="J11" s="314"/>
      <c r="K11" s="314"/>
      <c r="L11" s="326"/>
      <c r="M11" s="314"/>
      <c r="N11" s="314"/>
      <c r="O11" s="314"/>
      <c r="P11" s="314"/>
      <c r="Q11" s="314"/>
      <c r="R11" s="326"/>
      <c r="S11" s="314"/>
      <c r="T11" s="314"/>
      <c r="U11" s="314"/>
      <c r="V11" s="314"/>
      <c r="W11" s="314"/>
      <c r="X11" s="326"/>
      <c r="Y11" s="314"/>
      <c r="Z11" s="314"/>
      <c r="AA11" s="314"/>
      <c r="AB11" s="326">
        <v>233039.79</v>
      </c>
      <c r="AC11" s="405">
        <f>+AC33</f>
        <v>242714</v>
      </c>
      <c r="AD11" s="328">
        <f>+AC11-AB11</f>
        <v>9674.2099999999919</v>
      </c>
      <c r="AF11" s="321"/>
    </row>
    <row r="12" spans="1:33" s="317" customFormat="1" ht="16.149999999999999" customHeight="1" x14ac:dyDescent="0.25">
      <c r="A12" s="314"/>
      <c r="B12" s="373" t="s">
        <v>239</v>
      </c>
      <c r="C12" s="374"/>
      <c r="D12" s="375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v>13181</v>
      </c>
      <c r="AC12" s="326">
        <v>36000</v>
      </c>
      <c r="AD12" s="328">
        <f>+AC12-AB12</f>
        <v>22819</v>
      </c>
      <c r="AF12" s="321"/>
    </row>
    <row r="13" spans="1:33" s="317" customFormat="1" ht="16.149999999999999" customHeight="1" x14ac:dyDescent="0.25">
      <c r="A13" s="314"/>
      <c r="B13" s="373" t="s">
        <v>240</v>
      </c>
      <c r="C13" s="374"/>
      <c r="D13" s="375"/>
      <c r="E13" s="314"/>
      <c r="F13" s="326">
        <v>0</v>
      </c>
      <c r="G13" s="314"/>
      <c r="H13" s="314">
        <v>0</v>
      </c>
      <c r="I13" s="314"/>
      <c r="J13" s="314">
        <v>0</v>
      </c>
      <c r="K13" s="314"/>
      <c r="L13" s="326">
        <v>0</v>
      </c>
      <c r="M13" s="314"/>
      <c r="N13" s="314">
        <v>0</v>
      </c>
      <c r="O13" s="314"/>
      <c r="P13" s="314">
        <v>0</v>
      </c>
      <c r="Q13" s="314"/>
      <c r="R13" s="326">
        <v>0</v>
      </c>
      <c r="S13" s="314"/>
      <c r="T13" s="314">
        <v>0</v>
      </c>
      <c r="U13" s="314"/>
      <c r="V13" s="314">
        <v>0</v>
      </c>
      <c r="W13" s="314"/>
      <c r="X13" s="326">
        <v>0</v>
      </c>
      <c r="Y13" s="314"/>
      <c r="Z13" s="314">
        <v>0</v>
      </c>
      <c r="AA13" s="314"/>
      <c r="AB13" s="326">
        <v>500</v>
      </c>
      <c r="AC13" s="326">
        <v>11000</v>
      </c>
      <c r="AD13" s="328">
        <f t="shared" ref="AD13" si="0">+AC13-AB13</f>
        <v>10500</v>
      </c>
      <c r="AF13" s="321"/>
    </row>
    <row r="14" spans="1:33" s="317" customFormat="1" ht="16.149999999999999" customHeight="1" x14ac:dyDescent="0.25">
      <c r="A14" s="344" t="s">
        <v>242</v>
      </c>
      <c r="B14" s="344"/>
      <c r="C14" s="344"/>
      <c r="D14" s="344"/>
      <c r="E14" s="345">
        <f>ROUND(SUM(E6:E13),5)</f>
        <v>0</v>
      </c>
      <c r="F14" s="346"/>
      <c r="G14" s="345">
        <f>ROUND(SUM(G6:G13),5)</f>
        <v>0</v>
      </c>
      <c r="H14" s="346"/>
      <c r="I14" s="345">
        <f>ROUND(SUM(I6:I13),5)</f>
        <v>0</v>
      </c>
      <c r="J14" s="346"/>
      <c r="K14" s="345">
        <f>ROUND(SUM(K6:K13),5)</f>
        <v>0</v>
      </c>
      <c r="L14" s="346"/>
      <c r="M14" s="345">
        <f>ROUND(SUM(M6:M13),5)</f>
        <v>0</v>
      </c>
      <c r="N14" s="346"/>
      <c r="O14" s="345">
        <f>ROUND(SUM(O6:O13),5)</f>
        <v>0</v>
      </c>
      <c r="P14" s="346"/>
      <c r="Q14" s="345">
        <f>ROUND(SUM(Q6:Q13),5)</f>
        <v>0</v>
      </c>
      <c r="R14" s="346"/>
      <c r="S14" s="345">
        <f>ROUND(SUM(S6:S13),5)</f>
        <v>0</v>
      </c>
      <c r="T14" s="346"/>
      <c r="U14" s="345">
        <f>ROUND(SUM(U6:U13),5)</f>
        <v>0</v>
      </c>
      <c r="V14" s="346"/>
      <c r="W14" s="345">
        <f>ROUND(SUM(W6:W13),5)</f>
        <v>0</v>
      </c>
      <c r="X14" s="346"/>
      <c r="Y14" s="345">
        <f>ROUND(SUM(Y6:Y13),5)</f>
        <v>0</v>
      </c>
      <c r="Z14" s="346"/>
      <c r="AA14" s="345">
        <f>ROUND(SUM(AA6:AA13),5)</f>
        <v>0</v>
      </c>
      <c r="AB14" s="347">
        <f>SUM(AB8:AB13)-AB12</f>
        <v>657855.9</v>
      </c>
      <c r="AC14" s="347">
        <f>SUM(AC8:AC13)</f>
        <v>289714</v>
      </c>
      <c r="AD14" s="347">
        <f>SUM(AD8:AD13)</f>
        <v>-381322.9</v>
      </c>
    </row>
    <row r="15" spans="1:33" s="317" customFormat="1" ht="16.149999999999999" customHeight="1" x14ac:dyDescent="0.25">
      <c r="A15" s="322"/>
      <c r="B15" s="322"/>
      <c r="C15" s="322"/>
      <c r="D15" s="322"/>
      <c r="E15" s="323"/>
      <c r="F15" s="324"/>
      <c r="G15" s="323"/>
      <c r="H15" s="324"/>
      <c r="I15" s="323"/>
      <c r="J15" s="324"/>
      <c r="K15" s="323"/>
      <c r="L15" s="324"/>
      <c r="M15" s="323"/>
      <c r="N15" s="324"/>
      <c r="O15" s="323"/>
      <c r="P15" s="324"/>
      <c r="Q15" s="323"/>
      <c r="R15" s="324"/>
      <c r="S15" s="323"/>
      <c r="T15" s="324"/>
      <c r="U15" s="323"/>
      <c r="V15" s="324"/>
      <c r="W15" s="323"/>
      <c r="X15" s="324"/>
      <c r="Y15" s="323"/>
      <c r="Z15" s="324"/>
      <c r="AA15" s="323"/>
      <c r="AB15" s="323"/>
      <c r="AC15" s="323"/>
      <c r="AD15" s="325"/>
      <c r="AF15" s="321"/>
    </row>
    <row r="16" spans="1:33" s="317" customFormat="1" ht="16.149999999999999" customHeight="1" x14ac:dyDescent="0.2">
      <c r="A16" s="314"/>
      <c r="B16" s="367" t="s">
        <v>220</v>
      </c>
      <c r="C16" s="368"/>
      <c r="D16" s="369"/>
      <c r="E16" s="326"/>
      <c r="F16" s="327"/>
      <c r="G16" s="326"/>
      <c r="H16" s="327"/>
      <c r="I16" s="326"/>
      <c r="J16" s="327"/>
      <c r="K16" s="326"/>
      <c r="L16" s="327"/>
      <c r="M16" s="326"/>
      <c r="N16" s="327"/>
      <c r="O16" s="326"/>
      <c r="P16" s="327"/>
      <c r="Q16" s="326"/>
      <c r="R16" s="327"/>
      <c r="S16" s="326"/>
      <c r="T16" s="327"/>
      <c r="U16" s="326"/>
      <c r="V16" s="327"/>
      <c r="W16" s="326"/>
      <c r="X16" s="327"/>
      <c r="Y16" s="326"/>
      <c r="Z16" s="327"/>
      <c r="AA16" s="326"/>
      <c r="AB16" s="326">
        <v>0</v>
      </c>
      <c r="AC16" s="326">
        <v>0</v>
      </c>
      <c r="AD16" s="328">
        <f>ROUND((AB16-AC16),5)</f>
        <v>0</v>
      </c>
      <c r="AF16" s="321"/>
      <c r="AG16" s="330"/>
    </row>
    <row r="17" spans="1:34" s="317" customFormat="1" ht="16.149999999999999" customHeight="1" x14ac:dyDescent="0.2">
      <c r="A17" s="314"/>
      <c r="B17" s="367" t="s">
        <v>221</v>
      </c>
      <c r="C17" s="368"/>
      <c r="D17" s="369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10000</v>
      </c>
      <c r="AB17" s="326">
        <v>0</v>
      </c>
      <c r="AC17" s="326">
        <v>0</v>
      </c>
      <c r="AD17" s="328">
        <f t="shared" ref="AD17:AD18" si="1">ROUND((AB17-AC17),5)</f>
        <v>0</v>
      </c>
      <c r="AF17" s="321"/>
      <c r="AG17" s="330"/>
    </row>
    <row r="18" spans="1:34" s="317" customFormat="1" ht="16.149999999999999" customHeight="1" x14ac:dyDescent="0.2">
      <c r="A18" s="314"/>
      <c r="B18" s="367" t="s">
        <v>222</v>
      </c>
      <c r="C18" s="368"/>
      <c r="D18" s="369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0</v>
      </c>
      <c r="AC18" s="326">
        <v>10000</v>
      </c>
      <c r="AD18" s="328">
        <f t="shared" si="1"/>
        <v>-10000</v>
      </c>
      <c r="AF18" s="321"/>
      <c r="AG18" s="330"/>
    </row>
    <row r="19" spans="1:34" s="317" customFormat="1" ht="16.149999999999999" customHeight="1" x14ac:dyDescent="0.2">
      <c r="A19" s="314"/>
      <c r="B19" s="367" t="s">
        <v>223</v>
      </c>
      <c r="C19" s="368"/>
      <c r="D19" s="369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v>0</v>
      </c>
      <c r="AC19" s="326">
        <v>20000</v>
      </c>
      <c r="AD19" s="328">
        <f>ROUND((AB19-AC19),5)</f>
        <v>-20000</v>
      </c>
      <c r="AF19" s="321"/>
      <c r="AG19" s="330"/>
    </row>
    <row r="20" spans="1:34" s="317" customFormat="1" ht="16.149999999999999" customHeight="1" x14ac:dyDescent="0.2">
      <c r="A20" s="314"/>
      <c r="B20" s="367" t="s">
        <v>224</v>
      </c>
      <c r="C20" s="368"/>
      <c r="D20" s="369"/>
      <c r="E20" s="326">
        <v>0</v>
      </c>
      <c r="F20" s="327"/>
      <c r="G20" s="326">
        <v>0</v>
      </c>
      <c r="H20" s="327"/>
      <c r="I20" s="326">
        <v>0</v>
      </c>
      <c r="J20" s="327"/>
      <c r="K20" s="326">
        <v>0</v>
      </c>
      <c r="L20" s="327"/>
      <c r="M20" s="326">
        <v>0</v>
      </c>
      <c r="N20" s="327"/>
      <c r="O20" s="326">
        <v>0</v>
      </c>
      <c r="P20" s="327"/>
      <c r="Q20" s="326">
        <v>0</v>
      </c>
      <c r="R20" s="327"/>
      <c r="S20" s="326">
        <v>0</v>
      </c>
      <c r="T20" s="327"/>
      <c r="U20" s="326">
        <v>0</v>
      </c>
      <c r="V20" s="327"/>
      <c r="W20" s="326">
        <v>0</v>
      </c>
      <c r="X20" s="327"/>
      <c r="Y20" s="326">
        <v>0</v>
      </c>
      <c r="Z20" s="327"/>
      <c r="AA20" s="326">
        <v>0</v>
      </c>
      <c r="AB20" s="326">
        <v>2539.89</v>
      </c>
      <c r="AC20" s="326">
        <v>85000</v>
      </c>
      <c r="AD20" s="328">
        <f>ROUND((AB20-AC20),5)</f>
        <v>-82460.11</v>
      </c>
      <c r="AF20" s="321"/>
      <c r="AG20" s="330"/>
      <c r="AH20" s="329"/>
    </row>
    <row r="21" spans="1:34" s="317" customFormat="1" ht="16.149999999999999" customHeight="1" x14ac:dyDescent="0.25">
      <c r="A21" s="348" t="s">
        <v>233</v>
      </c>
      <c r="B21" s="348"/>
      <c r="C21" s="348"/>
      <c r="D21" s="348"/>
      <c r="E21" s="349">
        <f>ROUND(SUM(E15:E20),5)</f>
        <v>0</v>
      </c>
      <c r="F21" s="350"/>
      <c r="G21" s="349">
        <f>ROUND(SUM(G15:G20),5)</f>
        <v>0</v>
      </c>
      <c r="H21" s="350"/>
      <c r="I21" s="349">
        <f>ROUND(SUM(I15:I20),5)</f>
        <v>0</v>
      </c>
      <c r="J21" s="350"/>
      <c r="K21" s="349">
        <f>ROUND(SUM(K15:K20),5)</f>
        <v>0</v>
      </c>
      <c r="L21" s="350"/>
      <c r="M21" s="349">
        <f>ROUND(SUM(M15:M20),5)</f>
        <v>0</v>
      </c>
      <c r="N21" s="350"/>
      <c r="O21" s="349">
        <f>ROUND(SUM(O15:O20),5)</f>
        <v>0</v>
      </c>
      <c r="P21" s="350"/>
      <c r="Q21" s="349">
        <f>ROUND(SUM(Q15:Q20),5)</f>
        <v>0</v>
      </c>
      <c r="R21" s="350"/>
      <c r="S21" s="349">
        <f>ROUND(SUM(S15:S20),5)</f>
        <v>0</v>
      </c>
      <c r="T21" s="350"/>
      <c r="U21" s="349">
        <f>ROUND(SUM(U15:U20),5)</f>
        <v>0</v>
      </c>
      <c r="V21" s="350"/>
      <c r="W21" s="349">
        <f>ROUND(SUM(W15:W20),5)</f>
        <v>0</v>
      </c>
      <c r="X21" s="350"/>
      <c r="Y21" s="349">
        <f>ROUND(SUM(Y15:Y20),5)</f>
        <v>0</v>
      </c>
      <c r="Z21" s="350"/>
      <c r="AA21" s="349">
        <f>ROUND(SUM(AA15:AA20),5)</f>
        <v>10000</v>
      </c>
      <c r="AB21" s="349">
        <f>SUM(AB16:AB20)</f>
        <v>2539.89</v>
      </c>
      <c r="AC21" s="349">
        <f>SUM(AC16:AC20)</f>
        <v>115000</v>
      </c>
      <c r="AD21" s="349">
        <f>SUM(AD16:AD20)</f>
        <v>-112460.11</v>
      </c>
    </row>
    <row r="22" spans="1:34" s="317" customFormat="1" ht="16.149999999999999" customHeight="1" x14ac:dyDescent="0.25"/>
    <row r="23" spans="1:34" s="317" customFormat="1" ht="16.149999999999999" customHeight="1" x14ac:dyDescent="0.25">
      <c r="A23" s="322" t="s">
        <v>231</v>
      </c>
      <c r="B23" s="322"/>
      <c r="C23" s="322"/>
      <c r="D23" s="322"/>
      <c r="E23" s="323"/>
      <c r="F23" s="324"/>
      <c r="G23" s="323"/>
      <c r="H23" s="324"/>
      <c r="I23" s="323"/>
      <c r="J23" s="324"/>
      <c r="K23" s="323"/>
      <c r="L23" s="324"/>
      <c r="M23" s="323"/>
      <c r="N23" s="324"/>
      <c r="O23" s="323"/>
      <c r="P23" s="324"/>
      <c r="Q23" s="323"/>
      <c r="R23" s="324"/>
      <c r="S23" s="323"/>
      <c r="T23" s="324"/>
      <c r="U23" s="323"/>
      <c r="V23" s="324"/>
      <c r="W23" s="323"/>
      <c r="X23" s="324"/>
      <c r="Y23" s="323"/>
      <c r="Z23" s="324"/>
      <c r="AA23" s="323"/>
      <c r="AB23" s="323"/>
      <c r="AC23" s="323"/>
      <c r="AD23" s="325"/>
    </row>
    <row r="24" spans="1:34" s="317" customFormat="1" ht="16.149999999999999" customHeight="1" x14ac:dyDescent="0.2">
      <c r="A24" s="314"/>
      <c r="B24" s="367" t="s">
        <v>225</v>
      </c>
      <c r="C24" s="368"/>
      <c r="D24" s="369"/>
      <c r="E24" s="326">
        <v>0</v>
      </c>
      <c r="F24" s="327"/>
      <c r="G24" s="326">
        <v>2301.5100000000002</v>
      </c>
      <c r="H24" s="327"/>
      <c r="I24" s="326">
        <v>103.45</v>
      </c>
      <c r="J24" s="327"/>
      <c r="K24" s="326">
        <v>2333.11</v>
      </c>
      <c r="L24" s="327"/>
      <c r="M24" s="326">
        <v>4909.75</v>
      </c>
      <c r="N24" s="327"/>
      <c r="O24" s="326">
        <v>427.75</v>
      </c>
      <c r="P24" s="327"/>
      <c r="Q24" s="326">
        <v>1056.17</v>
      </c>
      <c r="R24" s="327"/>
      <c r="S24" s="326">
        <v>1691.29</v>
      </c>
      <c r="T24" s="327"/>
      <c r="U24" s="326">
        <v>7.07</v>
      </c>
      <c r="V24" s="327"/>
      <c r="W24" s="326">
        <v>448.93</v>
      </c>
      <c r="X24" s="327"/>
      <c r="Y24" s="326">
        <v>22.49</v>
      </c>
      <c r="Z24" s="327"/>
      <c r="AA24" s="326">
        <v>2698.48</v>
      </c>
      <c r="AB24" s="58">
        <v>0</v>
      </c>
      <c r="AC24" s="58">
        <v>5000</v>
      </c>
      <c r="AD24" s="58">
        <f>ROUND((AB24-AC24),5)</f>
        <v>-5000</v>
      </c>
    </row>
    <row r="25" spans="1:34" s="317" customFormat="1" ht="16.149999999999999" customHeight="1" x14ac:dyDescent="0.2">
      <c r="A25" s="314"/>
      <c r="B25" s="367" t="s">
        <v>226</v>
      </c>
      <c r="C25" s="368"/>
      <c r="D25" s="369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30000</v>
      </c>
      <c r="AB25" s="58">
        <v>0</v>
      </c>
      <c r="AC25" s="58">
        <v>5000</v>
      </c>
      <c r="AD25" s="58">
        <f>ROUND((AB25-AC25),5)</f>
        <v>-5000</v>
      </c>
    </row>
    <row r="26" spans="1:34" s="317" customFormat="1" ht="16.149999999999999" customHeight="1" x14ac:dyDescent="0.2">
      <c r="A26" s="314"/>
      <c r="B26" s="367" t="s">
        <v>227</v>
      </c>
      <c r="C26" s="368"/>
      <c r="D26" s="369"/>
      <c r="E26" s="326">
        <v>0</v>
      </c>
      <c r="F26" s="327"/>
      <c r="G26" s="326">
        <v>0</v>
      </c>
      <c r="H26" s="327"/>
      <c r="I26" s="326">
        <v>0</v>
      </c>
      <c r="J26" s="327"/>
      <c r="K26" s="326">
        <v>0</v>
      </c>
      <c r="L26" s="327"/>
      <c r="M26" s="326">
        <v>0</v>
      </c>
      <c r="N26" s="327"/>
      <c r="O26" s="326">
        <v>0</v>
      </c>
      <c r="P26" s="327"/>
      <c r="Q26" s="326">
        <v>0</v>
      </c>
      <c r="R26" s="327"/>
      <c r="S26" s="326">
        <v>0</v>
      </c>
      <c r="T26" s="327"/>
      <c r="U26" s="326">
        <v>0</v>
      </c>
      <c r="V26" s="327"/>
      <c r="W26" s="326">
        <v>0</v>
      </c>
      <c r="X26" s="327"/>
      <c r="Y26" s="326">
        <v>0</v>
      </c>
      <c r="Z26" s="327"/>
      <c r="AA26" s="326">
        <v>20000</v>
      </c>
      <c r="AB26" s="58">
        <v>555</v>
      </c>
      <c r="AC26" s="58">
        <v>0</v>
      </c>
      <c r="AD26" s="58">
        <f>ROUND((AB26-AC26),5)</f>
        <v>555</v>
      </c>
      <c r="AG26" s="365"/>
    </row>
    <row r="27" spans="1:34" s="317" customFormat="1" ht="16.149999999999999" customHeight="1" x14ac:dyDescent="0.25">
      <c r="A27" s="348" t="s">
        <v>232</v>
      </c>
      <c r="B27" s="348"/>
      <c r="C27" s="348"/>
      <c r="D27" s="348"/>
      <c r="E27" s="349">
        <f>ROUND(SUM(E23:E26),5)</f>
        <v>0</v>
      </c>
      <c r="F27" s="350"/>
      <c r="G27" s="349">
        <f>ROUND(SUM(G23:G26),5)</f>
        <v>2301.5100000000002</v>
      </c>
      <c r="H27" s="350"/>
      <c r="I27" s="349">
        <f>ROUND(SUM(I23:I26),5)</f>
        <v>103.45</v>
      </c>
      <c r="J27" s="350"/>
      <c r="K27" s="349">
        <f>ROUND(SUM(K23:K26),5)</f>
        <v>2333.11</v>
      </c>
      <c r="L27" s="350"/>
      <c r="M27" s="349">
        <f>ROUND(SUM(M23:M26),5)</f>
        <v>4909.75</v>
      </c>
      <c r="N27" s="350"/>
      <c r="O27" s="349">
        <f>ROUND(SUM(O23:O26),5)</f>
        <v>427.75</v>
      </c>
      <c r="P27" s="350"/>
      <c r="Q27" s="349">
        <f>ROUND(SUM(Q23:Q26),5)</f>
        <v>1056.17</v>
      </c>
      <c r="R27" s="350"/>
      <c r="S27" s="349">
        <f>ROUND(SUM(S23:S26),5)</f>
        <v>1691.29</v>
      </c>
      <c r="T27" s="350"/>
      <c r="U27" s="349">
        <f>ROUND(SUM(U23:U26),5)</f>
        <v>7.07</v>
      </c>
      <c r="V27" s="350"/>
      <c r="W27" s="349">
        <f>ROUND(SUM(W23:W26),5)</f>
        <v>448.93</v>
      </c>
      <c r="X27" s="350"/>
      <c r="Y27" s="349">
        <f>ROUND(SUM(Y23:Y26),5)</f>
        <v>22.49</v>
      </c>
      <c r="Z27" s="350"/>
      <c r="AA27" s="349">
        <f>ROUND(SUM(AA23:AA26),5)</f>
        <v>52698.48</v>
      </c>
      <c r="AB27" s="349">
        <f>SUM(AB24:AB26)</f>
        <v>555</v>
      </c>
      <c r="AC27" s="349">
        <f>SUM(AC24:AC26)</f>
        <v>10000</v>
      </c>
      <c r="AD27" s="349">
        <f>SUM(AD24:AD26)</f>
        <v>-9445</v>
      </c>
    </row>
    <row r="28" spans="1:34" s="317" customFormat="1" ht="16.149999999999999" customHeight="1" x14ac:dyDescent="0.25"/>
    <row r="29" spans="1:34" s="317" customFormat="1" ht="16.149999999999999" customHeight="1" x14ac:dyDescent="0.2">
      <c r="A29" s="406" t="s">
        <v>249</v>
      </c>
      <c r="B29" s="406"/>
      <c r="C29" s="407"/>
      <c r="D29" s="407"/>
      <c r="E29" s="407"/>
      <c r="F29" s="407"/>
      <c r="G29" s="407"/>
      <c r="H29" s="407"/>
      <c r="I29" s="407"/>
      <c r="J29" s="407"/>
      <c r="K29" s="407"/>
      <c r="L29" s="407"/>
      <c r="M29" s="407"/>
      <c r="N29" s="407"/>
      <c r="O29" s="407"/>
      <c r="P29" s="407"/>
      <c r="Q29" s="407"/>
      <c r="R29" s="407"/>
      <c r="S29" s="407"/>
      <c r="T29" s="407"/>
      <c r="U29" s="407"/>
      <c r="V29" s="407"/>
      <c r="W29" s="407"/>
      <c r="X29" s="407"/>
      <c r="Y29" s="407"/>
      <c r="Z29" s="408">
        <v>242714</v>
      </c>
      <c r="AA29" s="408">
        <v>242714</v>
      </c>
      <c r="AB29" s="408"/>
      <c r="AC29" s="408"/>
      <c r="AD29" s="408"/>
    </row>
    <row r="30" spans="1:34" s="317" customFormat="1" ht="16.149999999999999" customHeight="1" x14ac:dyDescent="0.2">
      <c r="A30" s="400"/>
      <c r="B30" s="400" t="s">
        <v>250</v>
      </c>
      <c r="C30" s="401"/>
      <c r="D30" s="401"/>
      <c r="E30" s="401"/>
      <c r="F30" s="401"/>
      <c r="G30" s="401"/>
      <c r="H30" s="401"/>
      <c r="I30" s="401"/>
      <c r="J30" s="401"/>
      <c r="K30" s="401"/>
      <c r="L30" s="401"/>
      <c r="M30" s="401"/>
      <c r="N30" s="401"/>
      <c r="O30" s="401"/>
      <c r="P30" s="401"/>
      <c r="Q30" s="401"/>
      <c r="R30" s="401"/>
      <c r="S30" s="401"/>
      <c r="T30" s="401"/>
      <c r="U30" s="401"/>
      <c r="V30" s="401"/>
      <c r="W30" s="401"/>
      <c r="X30" s="401"/>
      <c r="Y30" s="401"/>
      <c r="Z30" s="402"/>
      <c r="AA30" s="402">
        <v>16194</v>
      </c>
      <c r="AB30" s="403">
        <v>667.79</v>
      </c>
      <c r="AC30" s="402">
        <v>16194</v>
      </c>
      <c r="AD30" s="403">
        <f t="shared" ref="AD29:AD33" si="2">+AC30-AB30</f>
        <v>15526.21</v>
      </c>
    </row>
    <row r="31" spans="1:34" s="317" customFormat="1" ht="16.149999999999999" customHeight="1" x14ac:dyDescent="0.2">
      <c r="A31" s="400"/>
      <c r="B31" s="400" t="s">
        <v>251</v>
      </c>
      <c r="C31" s="401"/>
      <c r="D31" s="401"/>
      <c r="E31" s="401"/>
      <c r="F31" s="401"/>
      <c r="G31" s="401"/>
      <c r="H31" s="401"/>
      <c r="I31" s="401"/>
      <c r="J31" s="401"/>
      <c r="K31" s="401"/>
      <c r="L31" s="401"/>
      <c r="M31" s="401"/>
      <c r="N31" s="401"/>
      <c r="O31" s="401"/>
      <c r="P31" s="401"/>
      <c r="Q31" s="401"/>
      <c r="R31" s="401"/>
      <c r="S31" s="401"/>
      <c r="T31" s="401"/>
      <c r="U31" s="401"/>
      <c r="V31" s="401"/>
      <c r="W31" s="401"/>
      <c r="X31" s="401"/>
      <c r="Y31" s="401"/>
      <c r="Z31" s="402"/>
      <c r="AA31" s="402">
        <v>20835</v>
      </c>
      <c r="AB31" s="403">
        <v>1882.76</v>
      </c>
      <c r="AC31" s="402">
        <v>20835</v>
      </c>
      <c r="AD31" s="403">
        <f t="shared" si="2"/>
        <v>18952.240000000002</v>
      </c>
    </row>
    <row r="32" spans="1:34" s="317" customFormat="1" ht="16.149999999999999" customHeight="1" x14ac:dyDescent="0.2">
      <c r="A32" s="400"/>
      <c r="B32" s="404" t="s">
        <v>253</v>
      </c>
      <c r="C32" s="401"/>
      <c r="D32" s="401"/>
      <c r="E32" s="401"/>
      <c r="F32" s="401"/>
      <c r="G32" s="401"/>
      <c r="H32" s="401"/>
      <c r="I32" s="401"/>
      <c r="J32" s="401"/>
      <c r="K32" s="401"/>
      <c r="L32" s="401"/>
      <c r="M32" s="401"/>
      <c r="N32" s="401"/>
      <c r="O32" s="401"/>
      <c r="P32" s="401"/>
      <c r="Q32" s="401"/>
      <c r="R32" s="401"/>
      <c r="S32" s="401"/>
      <c r="T32" s="401"/>
      <c r="U32" s="401"/>
      <c r="V32" s="401"/>
      <c r="W32" s="401"/>
      <c r="X32" s="401"/>
      <c r="Y32" s="401"/>
      <c r="Z32" s="402"/>
      <c r="AA32" s="402">
        <v>205685</v>
      </c>
      <c r="AB32" s="403">
        <v>10074.879999999999</v>
      </c>
      <c r="AC32" s="402">
        <v>205685</v>
      </c>
      <c r="AD32" s="403">
        <f t="shared" si="2"/>
        <v>195610.12</v>
      </c>
    </row>
    <row r="33" spans="1:30" s="317" customFormat="1" ht="16.149999999999999" customHeight="1" x14ac:dyDescent="0.2">
      <c r="A33" s="406" t="s">
        <v>252</v>
      </c>
      <c r="B33" s="406"/>
      <c r="C33" s="407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407"/>
      <c r="O33" s="407"/>
      <c r="P33" s="407"/>
      <c r="Q33" s="407"/>
      <c r="R33" s="407"/>
      <c r="S33" s="407"/>
      <c r="T33" s="407"/>
      <c r="U33" s="407"/>
      <c r="V33" s="407"/>
      <c r="W33" s="407"/>
      <c r="X33" s="407"/>
      <c r="Y33" s="407"/>
      <c r="Z33" s="408">
        <f>+Z30+Z32+Z31</f>
        <v>0</v>
      </c>
      <c r="AA33" s="408">
        <f>+AA30+AA32+AA31</f>
        <v>242714</v>
      </c>
      <c r="AB33" s="408">
        <f>+AB30+AB32+AB31</f>
        <v>12625.429999999998</v>
      </c>
      <c r="AC33" s="408">
        <f>+AC30+AC32+AC31</f>
        <v>242714</v>
      </c>
      <c r="AD33" s="408">
        <f t="shared" si="2"/>
        <v>230088.57</v>
      </c>
    </row>
    <row r="34" spans="1:30" s="317" customFormat="1" ht="16.149999999999999" customHeight="1" x14ac:dyDescent="0.25"/>
    <row r="35" spans="1:30" s="317" customFormat="1" ht="16.149999999999999" customHeight="1" x14ac:dyDescent="0.25">
      <c r="A35" s="322" t="s">
        <v>235</v>
      </c>
      <c r="B35" s="322"/>
      <c r="C35" s="322"/>
      <c r="D35" s="322"/>
      <c r="E35" s="323"/>
      <c r="F35" s="324"/>
      <c r="G35" s="323"/>
      <c r="H35" s="324"/>
      <c r="I35" s="323"/>
      <c r="J35" s="324"/>
      <c r="K35" s="323"/>
      <c r="L35" s="324"/>
      <c r="M35" s="323"/>
      <c r="N35" s="324"/>
      <c r="O35" s="323"/>
      <c r="P35" s="324"/>
      <c r="Q35" s="323"/>
      <c r="R35" s="324"/>
      <c r="S35" s="323"/>
      <c r="T35" s="324"/>
      <c r="U35" s="323"/>
      <c r="V35" s="324"/>
      <c r="W35" s="323"/>
      <c r="X35" s="324"/>
      <c r="Y35" s="323"/>
      <c r="Z35" s="324"/>
      <c r="AA35" s="323"/>
      <c r="AB35" s="323"/>
      <c r="AC35" s="323"/>
      <c r="AD35" s="325"/>
    </row>
    <row r="36" spans="1:30" s="317" customFormat="1" ht="16.149999999999999" customHeight="1" x14ac:dyDescent="0.2">
      <c r="A36" s="314"/>
      <c r="B36" s="367" t="s">
        <v>228</v>
      </c>
      <c r="C36" s="368"/>
      <c r="D36" s="369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326">
        <v>1145</v>
      </c>
      <c r="AC36" s="326">
        <v>7500</v>
      </c>
      <c r="AD36" s="328">
        <f>ROUND((AB36-AC36),5)</f>
        <v>-6355</v>
      </c>
    </row>
    <row r="37" spans="1:30" s="317" customFormat="1" ht="16.149999999999999" customHeight="1" x14ac:dyDescent="0.2">
      <c r="A37" s="314"/>
      <c r="B37" s="367" t="s">
        <v>229</v>
      </c>
      <c r="C37" s="368"/>
      <c r="D37" s="369"/>
      <c r="E37" s="326">
        <v>0</v>
      </c>
      <c r="F37" s="327"/>
      <c r="G37" s="326">
        <v>0</v>
      </c>
      <c r="H37" s="327"/>
      <c r="I37" s="326">
        <v>0</v>
      </c>
      <c r="J37" s="327"/>
      <c r="K37" s="326">
        <v>0</v>
      </c>
      <c r="L37" s="327"/>
      <c r="M37" s="326">
        <v>0</v>
      </c>
      <c r="N37" s="327"/>
      <c r="O37" s="326">
        <v>0</v>
      </c>
      <c r="P37" s="327"/>
      <c r="Q37" s="326">
        <v>0</v>
      </c>
      <c r="R37" s="327"/>
      <c r="S37" s="326">
        <v>0</v>
      </c>
      <c r="T37" s="327"/>
      <c r="U37" s="326">
        <v>0</v>
      </c>
      <c r="V37" s="327"/>
      <c r="W37" s="326">
        <v>0</v>
      </c>
      <c r="X37" s="327"/>
      <c r="Y37" s="326">
        <v>0</v>
      </c>
      <c r="Z37" s="327"/>
      <c r="AA37" s="326">
        <v>7500</v>
      </c>
      <c r="AB37" s="326">
        <v>0</v>
      </c>
      <c r="AC37" s="326">
        <v>7500</v>
      </c>
      <c r="AD37" s="328">
        <f>ROUND((AB37-AC37),5)</f>
        <v>-7500</v>
      </c>
    </row>
    <row r="38" spans="1:30" s="317" customFormat="1" ht="16.149999999999999" customHeight="1" x14ac:dyDescent="0.2">
      <c r="A38" s="314"/>
      <c r="B38" s="380" t="s">
        <v>230</v>
      </c>
      <c r="C38" s="381"/>
      <c r="D38" s="382"/>
      <c r="E38" s="326">
        <v>0</v>
      </c>
      <c r="F38" s="327"/>
      <c r="G38" s="326">
        <v>0</v>
      </c>
      <c r="H38" s="327"/>
      <c r="I38" s="326">
        <v>0</v>
      </c>
      <c r="J38" s="327"/>
      <c r="K38" s="326">
        <v>13000</v>
      </c>
      <c r="L38" s="327"/>
      <c r="M38" s="326">
        <v>0</v>
      </c>
      <c r="N38" s="327"/>
      <c r="O38" s="326">
        <v>0</v>
      </c>
      <c r="P38" s="327"/>
      <c r="Q38" s="326">
        <v>0</v>
      </c>
      <c r="R38" s="327"/>
      <c r="S38" s="326">
        <v>0</v>
      </c>
      <c r="T38" s="327"/>
      <c r="U38" s="326">
        <v>0</v>
      </c>
      <c r="V38" s="327"/>
      <c r="W38" s="326">
        <v>0</v>
      </c>
      <c r="X38" s="327"/>
      <c r="Y38" s="326">
        <v>0</v>
      </c>
      <c r="Z38" s="327"/>
      <c r="AA38" s="326">
        <v>0</v>
      </c>
      <c r="AB38" s="326">
        <v>0</v>
      </c>
      <c r="AC38" s="326">
        <v>5000</v>
      </c>
      <c r="AD38" s="328">
        <f>ROUND((AB38-AC38),5)</f>
        <v>-5000</v>
      </c>
    </row>
    <row r="39" spans="1:30" s="317" customFormat="1" ht="16.149999999999999" customHeight="1" x14ac:dyDescent="0.25">
      <c r="A39" s="348" t="s">
        <v>234</v>
      </c>
      <c r="B39" s="348"/>
      <c r="C39" s="348"/>
      <c r="D39" s="348"/>
      <c r="E39" s="349">
        <f>ROUND(SUM(E35:E38),5)</f>
        <v>0</v>
      </c>
      <c r="F39" s="350"/>
      <c r="G39" s="349">
        <f>ROUND(SUM(G35:G38),5)</f>
        <v>0</v>
      </c>
      <c r="H39" s="350"/>
      <c r="I39" s="349">
        <f>ROUND(SUM(I35:I38),5)</f>
        <v>0</v>
      </c>
      <c r="J39" s="350"/>
      <c r="K39" s="349">
        <f>ROUND(SUM(K35:K38),5)</f>
        <v>13000</v>
      </c>
      <c r="L39" s="350"/>
      <c r="M39" s="349">
        <f>ROUND(SUM(M35:M38),5)</f>
        <v>0</v>
      </c>
      <c r="N39" s="350"/>
      <c r="O39" s="349">
        <f>ROUND(SUM(O35:O38),5)</f>
        <v>0</v>
      </c>
      <c r="P39" s="350"/>
      <c r="Q39" s="349">
        <f>ROUND(SUM(Q35:Q38),5)</f>
        <v>0</v>
      </c>
      <c r="R39" s="350"/>
      <c r="S39" s="349">
        <f>ROUND(SUM(S35:S38),5)</f>
        <v>0</v>
      </c>
      <c r="T39" s="350"/>
      <c r="U39" s="349">
        <f>ROUND(SUM(U35:U38),5)</f>
        <v>0</v>
      </c>
      <c r="V39" s="350"/>
      <c r="W39" s="349">
        <f>ROUND(SUM(W35:W38),5)</f>
        <v>0</v>
      </c>
      <c r="X39" s="350"/>
      <c r="Y39" s="349">
        <f>ROUND(SUM(Y35:Y38),5)</f>
        <v>0</v>
      </c>
      <c r="Z39" s="350"/>
      <c r="AA39" s="349">
        <f>ROUND(SUM(AA35:AA38),5)</f>
        <v>15000</v>
      </c>
      <c r="AB39" s="349">
        <f>SUM(AB36:AB38)</f>
        <v>1145</v>
      </c>
      <c r="AC39" s="349">
        <f>SUM(AC36:AC38)</f>
        <v>20000</v>
      </c>
      <c r="AD39" s="349">
        <f>SUM(AD36:AD38)</f>
        <v>-18855</v>
      </c>
    </row>
    <row r="40" spans="1:30" s="317" customFormat="1" ht="16.149999999999999" customHeight="1" x14ac:dyDescent="0.25">
      <c r="A40" s="322"/>
      <c r="B40" s="322"/>
      <c r="C40" s="322"/>
      <c r="D40" s="322"/>
      <c r="E40" s="323"/>
      <c r="F40" s="324"/>
      <c r="G40" s="323"/>
      <c r="H40" s="324"/>
      <c r="I40" s="323"/>
      <c r="J40" s="324"/>
      <c r="K40" s="323"/>
      <c r="L40" s="324"/>
      <c r="M40" s="323"/>
      <c r="N40" s="324"/>
      <c r="O40" s="323"/>
      <c r="P40" s="324"/>
      <c r="Q40" s="323"/>
      <c r="R40" s="324"/>
      <c r="S40" s="323"/>
      <c r="T40" s="324"/>
      <c r="U40" s="323"/>
      <c r="V40" s="324"/>
      <c r="W40" s="323"/>
      <c r="X40" s="324"/>
      <c r="Y40" s="323"/>
      <c r="Z40" s="324"/>
      <c r="AA40" s="323"/>
      <c r="AB40" s="323"/>
      <c r="AC40" s="323"/>
      <c r="AD40" s="325"/>
    </row>
    <row r="41" spans="1:30" s="317" customFormat="1" ht="16.149999999999999" customHeight="1" x14ac:dyDescent="0.25">
      <c r="A41" s="322" t="s">
        <v>237</v>
      </c>
      <c r="B41" s="322"/>
      <c r="C41" s="322"/>
      <c r="D41" s="322"/>
      <c r="E41" s="323"/>
      <c r="F41" s="324"/>
      <c r="G41" s="323"/>
      <c r="H41" s="324"/>
      <c r="I41" s="323"/>
      <c r="J41" s="324"/>
      <c r="K41" s="323"/>
      <c r="L41" s="324"/>
      <c r="M41" s="323"/>
      <c r="N41" s="324"/>
      <c r="O41" s="323"/>
      <c r="P41" s="324"/>
      <c r="Q41" s="323"/>
      <c r="R41" s="324"/>
      <c r="S41" s="323"/>
      <c r="T41" s="324"/>
      <c r="U41" s="323"/>
      <c r="V41" s="324"/>
      <c r="W41" s="323"/>
      <c r="X41" s="324"/>
      <c r="Y41" s="323"/>
      <c r="Z41" s="324"/>
      <c r="AA41" s="323"/>
      <c r="AB41" s="323"/>
      <c r="AC41" s="323"/>
      <c r="AD41" s="325"/>
    </row>
    <row r="42" spans="1:30" s="317" customFormat="1" ht="16.149999999999999" customHeight="1" x14ac:dyDescent="0.2">
      <c r="A42" s="314"/>
      <c r="B42" s="367" t="s">
        <v>228</v>
      </c>
      <c r="C42" s="368"/>
      <c r="D42" s="369"/>
      <c r="E42" s="326">
        <v>0</v>
      </c>
      <c r="F42" s="327"/>
      <c r="G42" s="326">
        <v>0</v>
      </c>
      <c r="H42" s="327"/>
      <c r="I42" s="326">
        <v>0</v>
      </c>
      <c r="J42" s="327"/>
      <c r="K42" s="326">
        <v>0</v>
      </c>
      <c r="L42" s="327"/>
      <c r="M42" s="326">
        <v>0</v>
      </c>
      <c r="N42" s="327"/>
      <c r="O42" s="326">
        <v>0</v>
      </c>
      <c r="P42" s="327"/>
      <c r="Q42" s="326">
        <v>0</v>
      </c>
      <c r="R42" s="327"/>
      <c r="S42" s="326">
        <v>0</v>
      </c>
      <c r="T42" s="327"/>
      <c r="U42" s="326">
        <v>0</v>
      </c>
      <c r="V42" s="327"/>
      <c r="W42" s="326">
        <v>0</v>
      </c>
      <c r="X42" s="327"/>
      <c r="Y42" s="326">
        <v>0</v>
      </c>
      <c r="Z42" s="327"/>
      <c r="AA42" s="326">
        <v>7500</v>
      </c>
      <c r="AB42" s="58">
        <v>1145</v>
      </c>
      <c r="AC42" s="58">
        <v>7500</v>
      </c>
      <c r="AD42" s="58">
        <f>ROUND((AB42-AC42),5)</f>
        <v>-6355</v>
      </c>
    </row>
    <row r="43" spans="1:30" s="317" customFormat="1" ht="16.149999999999999" customHeight="1" x14ac:dyDescent="0.2">
      <c r="A43" s="314"/>
      <c r="B43" s="367" t="s">
        <v>236</v>
      </c>
      <c r="C43" s="368"/>
      <c r="D43" s="369"/>
      <c r="E43" s="326">
        <v>0</v>
      </c>
      <c r="F43" s="327"/>
      <c r="G43" s="326">
        <v>0</v>
      </c>
      <c r="H43" s="327"/>
      <c r="I43" s="326">
        <v>0</v>
      </c>
      <c r="J43" s="327"/>
      <c r="K43" s="326">
        <v>0</v>
      </c>
      <c r="L43" s="327"/>
      <c r="M43" s="326">
        <v>0</v>
      </c>
      <c r="N43" s="327"/>
      <c r="O43" s="326">
        <v>0</v>
      </c>
      <c r="P43" s="327"/>
      <c r="Q43" s="326">
        <v>0</v>
      </c>
      <c r="R43" s="327"/>
      <c r="S43" s="326">
        <v>0</v>
      </c>
      <c r="T43" s="327"/>
      <c r="U43" s="326">
        <v>0</v>
      </c>
      <c r="V43" s="327"/>
      <c r="W43" s="326">
        <v>0</v>
      </c>
      <c r="X43" s="327"/>
      <c r="Y43" s="326">
        <v>0</v>
      </c>
      <c r="Z43" s="327"/>
      <c r="AA43" s="326">
        <v>7500</v>
      </c>
      <c r="AB43" s="58">
        <v>0</v>
      </c>
      <c r="AC43" s="58">
        <v>7500</v>
      </c>
      <c r="AD43" s="58">
        <f>ROUND((AB43-AC43),5)</f>
        <v>-7500</v>
      </c>
    </row>
    <row r="44" spans="1:30" s="317" customFormat="1" ht="16.149999999999999" customHeight="1" thickBot="1" x14ac:dyDescent="0.25">
      <c r="A44" s="314"/>
      <c r="B44" s="383" t="s">
        <v>230</v>
      </c>
      <c r="C44" s="384"/>
      <c r="D44" s="385"/>
      <c r="E44" s="326"/>
      <c r="F44" s="327"/>
      <c r="G44" s="326"/>
      <c r="H44" s="327"/>
      <c r="I44" s="326"/>
      <c r="J44" s="327"/>
      <c r="K44" s="326"/>
      <c r="L44" s="327"/>
      <c r="M44" s="326"/>
      <c r="N44" s="327"/>
      <c r="O44" s="326"/>
      <c r="P44" s="327"/>
      <c r="Q44" s="326"/>
      <c r="R44" s="327"/>
      <c r="S44" s="326"/>
      <c r="T44" s="327"/>
      <c r="U44" s="326"/>
      <c r="V44" s="327"/>
      <c r="W44" s="326"/>
      <c r="X44" s="327"/>
      <c r="Y44" s="326"/>
      <c r="Z44" s="327"/>
      <c r="AA44" s="326"/>
      <c r="AB44" s="58">
        <v>0</v>
      </c>
      <c r="AC44" s="58">
        <v>5000</v>
      </c>
      <c r="AD44" s="58">
        <f>ROUND((AB44-AC44),5)</f>
        <v>-5000</v>
      </c>
    </row>
    <row r="45" spans="1:30" s="317" customFormat="1" ht="16.149999999999999" customHeight="1" thickBot="1" x14ac:dyDescent="0.3">
      <c r="A45" s="351" t="s">
        <v>238</v>
      </c>
      <c r="B45" s="351"/>
      <c r="C45" s="351"/>
      <c r="D45" s="351"/>
      <c r="E45" s="352">
        <f>ROUND(SUM(E41:E43),5)</f>
        <v>0</v>
      </c>
      <c r="F45" s="353"/>
      <c r="G45" s="352">
        <f>ROUND(SUM(G41:G43),5)</f>
        <v>0</v>
      </c>
      <c r="H45" s="353"/>
      <c r="I45" s="352">
        <f>ROUND(SUM(I41:I43),5)</f>
        <v>0</v>
      </c>
      <c r="J45" s="353"/>
      <c r="K45" s="352">
        <f>ROUND(SUM(K41:K43),5)</f>
        <v>0</v>
      </c>
      <c r="L45" s="353"/>
      <c r="M45" s="352">
        <f>ROUND(SUM(M41:M43),5)</f>
        <v>0</v>
      </c>
      <c r="N45" s="353"/>
      <c r="O45" s="352">
        <f>ROUND(SUM(O41:O43),5)</f>
        <v>0</v>
      </c>
      <c r="P45" s="353"/>
      <c r="Q45" s="352">
        <f>ROUND(SUM(Q41:Q43),5)</f>
        <v>0</v>
      </c>
      <c r="R45" s="353"/>
      <c r="S45" s="352">
        <f>ROUND(SUM(S41:S43),5)</f>
        <v>0</v>
      </c>
      <c r="T45" s="353"/>
      <c r="U45" s="352">
        <f>ROUND(SUM(U41:U43),5)</f>
        <v>0</v>
      </c>
      <c r="V45" s="353"/>
      <c r="W45" s="352">
        <f>ROUND(SUM(W41:W43),5)</f>
        <v>0</v>
      </c>
      <c r="X45" s="353"/>
      <c r="Y45" s="352">
        <f>ROUND(SUM(Y41:Y43),5)</f>
        <v>0</v>
      </c>
      <c r="Z45" s="353"/>
      <c r="AA45" s="352">
        <f>ROUND(SUM(AA41:AA43),5)</f>
        <v>15000</v>
      </c>
      <c r="AB45" s="349">
        <f>SUM(AB42:AB44)</f>
        <v>1145</v>
      </c>
      <c r="AC45" s="349">
        <f>SUM(AC42:AC44)</f>
        <v>20000</v>
      </c>
      <c r="AD45" s="354">
        <f>SUM(AD42:AD44)</f>
        <v>-18855</v>
      </c>
    </row>
    <row r="46" spans="1:30" ht="15.75" thickBot="1" x14ac:dyDescent="0.3">
      <c r="A46" s="377" t="s">
        <v>137</v>
      </c>
      <c r="B46" s="378"/>
      <c r="C46" s="378"/>
      <c r="D46" s="379"/>
      <c r="E46" s="359" t="e">
        <f>ROUND(#REF!+#REF!+#REF!+#REF!+E36+SUM(E43:E45),5)</f>
        <v>#REF!</v>
      </c>
      <c r="F46" s="360"/>
      <c r="G46" s="359" t="e">
        <f>ROUND(#REF!+#REF!+#REF!+#REF!+G36+SUM(G43:G45),5)</f>
        <v>#REF!</v>
      </c>
      <c r="H46" s="360"/>
      <c r="I46" s="359" t="e">
        <f>ROUND(#REF!+#REF!+#REF!+#REF!+I36+SUM(I43:I45),5)</f>
        <v>#REF!</v>
      </c>
      <c r="J46" s="360"/>
      <c r="K46" s="359" t="e">
        <f>ROUND(#REF!+#REF!+#REF!+#REF!+K36+SUM(K43:K45),5)</f>
        <v>#REF!</v>
      </c>
      <c r="L46" s="360"/>
      <c r="M46" s="359" t="e">
        <f>ROUND(#REF!+#REF!+#REF!+#REF!+M36+SUM(M43:M45),5)</f>
        <v>#REF!</v>
      </c>
      <c r="N46" s="360"/>
      <c r="O46" s="359" t="e">
        <f>ROUND(#REF!+#REF!+#REF!+#REF!+O36+SUM(O43:O45),5)</f>
        <v>#REF!</v>
      </c>
      <c r="P46" s="360"/>
      <c r="Q46" s="359" t="e">
        <f>ROUND(#REF!+#REF!+#REF!+#REF!+Q36+SUM(Q43:Q45),5)</f>
        <v>#REF!</v>
      </c>
      <c r="R46" s="360"/>
      <c r="S46" s="359" t="e">
        <f>ROUND(#REF!+#REF!+#REF!+#REF!+S36+SUM(S43:S45),5)</f>
        <v>#REF!</v>
      </c>
      <c r="T46" s="360"/>
      <c r="U46" s="359" t="e">
        <f>ROUND(#REF!+#REF!+#REF!+#REF!+U36+SUM(U43:U45),5)</f>
        <v>#REF!</v>
      </c>
      <c r="V46" s="360"/>
      <c r="W46" s="359" t="e">
        <f>ROUND(#REF!+#REF!+#REF!+#REF!+W36+SUM(W43:W45),5)</f>
        <v>#REF!</v>
      </c>
      <c r="X46" s="360"/>
      <c r="Y46" s="359" t="e">
        <f>ROUND(#REF!+#REF!+#REF!+#REF!+Y36+SUM(Y43:Y45),5)</f>
        <v>#REF!</v>
      </c>
      <c r="Z46" s="360"/>
      <c r="AA46" s="359" t="e">
        <f>ROUND(#REF!+#REF!+#REF!+#REF!+AA36+SUM(AA43:AA45),5)</f>
        <v>#REF!</v>
      </c>
      <c r="AB46" s="359">
        <f>+AB45+AB39+AB27+AB21+AB33</f>
        <v>18010.32</v>
      </c>
      <c r="AC46" s="359">
        <f>+AC45+AC39+AC27+AC21+AC33</f>
        <v>407714</v>
      </c>
      <c r="AD46" s="361">
        <f>+AC46-AB46</f>
        <v>389703.67999999999</v>
      </c>
    </row>
    <row r="47" spans="1:30" ht="15.75" thickTop="1" x14ac:dyDescent="0.25">
      <c r="A47" s="317"/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  <c r="AD47" s="317"/>
    </row>
  </sheetData>
  <mergeCells count="21">
    <mergeCell ref="A46:D46"/>
    <mergeCell ref="B20:D20"/>
    <mergeCell ref="B24:D24"/>
    <mergeCell ref="B25:D25"/>
    <mergeCell ref="B26:D26"/>
    <mergeCell ref="B36:D36"/>
    <mergeCell ref="B37:D37"/>
    <mergeCell ref="B38:D38"/>
    <mergeCell ref="B42:D42"/>
    <mergeCell ref="B43:D43"/>
    <mergeCell ref="B44:D44"/>
    <mergeCell ref="B1:AD1"/>
    <mergeCell ref="B16:D16"/>
    <mergeCell ref="B17:D17"/>
    <mergeCell ref="B18:D18"/>
    <mergeCell ref="B19:D19"/>
    <mergeCell ref="B8:D8"/>
    <mergeCell ref="B12:D12"/>
    <mergeCell ref="B13:D13"/>
    <mergeCell ref="B9:D9"/>
    <mergeCell ref="A2:A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86" t="s">
        <v>207</v>
      </c>
      <c r="C13" s="386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66" t="s">
        <v>170</v>
      </c>
      <c r="B1" s="366"/>
      <c r="C1" s="366"/>
      <c r="D1" s="366"/>
      <c r="E1" s="366"/>
    </row>
    <row r="2" spans="1:19" ht="19.149999999999999" customHeight="1" x14ac:dyDescent="0.25">
      <c r="A2" s="390" t="s">
        <v>172</v>
      </c>
      <c r="B2" s="390"/>
      <c r="C2" s="390"/>
      <c r="D2" s="390"/>
      <c r="E2" s="390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391" t="s">
        <v>213</v>
      </c>
      <c r="G6" s="392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393" t="s">
        <v>214</v>
      </c>
      <c r="G8" s="392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391" t="s">
        <v>215</v>
      </c>
      <c r="G9" s="393"/>
      <c r="H9" s="393"/>
      <c r="I9" s="393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391" t="s">
        <v>217</v>
      </c>
      <c r="G12" s="398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394" t="s">
        <v>169</v>
      </c>
      <c r="B15" s="395"/>
      <c r="C15" s="395"/>
      <c r="D15" s="395"/>
      <c r="E15" s="396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397" t="s">
        <v>167</v>
      </c>
      <c r="B24" s="397"/>
      <c r="C24" s="397"/>
      <c r="D24" s="397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87" t="s">
        <v>149</v>
      </c>
      <c r="B31" s="388"/>
      <c r="C31" s="388"/>
      <c r="D31" s="388"/>
      <c r="E31" s="389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399" t="s">
        <v>175</v>
      </c>
      <c r="B1" s="399"/>
      <c r="C1" s="399"/>
      <c r="D1" s="399"/>
      <c r="E1" s="399"/>
      <c r="F1" s="399"/>
      <c r="G1" s="399"/>
      <c r="H1" s="399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2021-09-25T06:01:48Z</dcterms:modified>
</cp:coreProperties>
</file>